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showInkAnnotation="0" codeName="DieseArbeitsmappe"/>
  <mc:AlternateContent xmlns:mc="http://schemas.openxmlformats.org/markup-compatibility/2006">
    <mc:Choice Requires="x15">
      <x15ac:absPath xmlns:x15ac="http://schemas.microsoft.com/office/spreadsheetml/2010/11/ac" url="P:\LWB\2026-2027 LWB\Übergreifendes\"/>
    </mc:Choice>
  </mc:AlternateContent>
  <xr:revisionPtr revIDLastSave="0" documentId="8_{4899EAC9-0159-419F-9DDB-FF4ADD6422A6}" xr6:coauthVersionLast="47" xr6:coauthVersionMax="47" xr10:uidLastSave="{00000000-0000-0000-0000-000000000000}"/>
  <bookViews>
    <workbookView xWindow="-120" yWindow="-120" windowWidth="28350" windowHeight="17520" activeTab="1" xr2:uid="{FABC974C-30FB-4F71-9FAA-4EB1FCBC7193}"/>
  </bookViews>
  <sheets>
    <sheet name="Formular" sheetId="1" r:id="rId1"/>
    <sheet name="Kursliste gesamt" sheetId="15" r:id="rId2"/>
    <sheet name="Kanton" sheetId="16" state="hidden" r:id="rId3"/>
    <sheet name="Schulen" sheetId="5" state="hidden" r:id="rId4"/>
    <sheet name="NW" sheetId="9" state="hidden" r:id="rId5"/>
    <sheet name="OW" sheetId="8" state="hidden" r:id="rId6"/>
    <sheet name="UR" sheetId="4" state="hidden" r:id="rId7"/>
    <sheet name="LU" sheetId="11" state="hidden" r:id="rId8"/>
    <sheet name="SZ" sheetId="10" state="hidden" r:id="rId9"/>
    <sheet name="ZG" sheetId="12" state="hidden" r:id="rId10"/>
    <sheet name="Zusammenfassung" sheetId="3" state="hidden" r:id="rId11"/>
  </sheets>
  <definedNames>
    <definedName name="_xlnm._FilterDatabase" localSheetId="0" hidden="1">Formular!$A$11:$G$24</definedName>
    <definedName name="_xlnm._FilterDatabase" localSheetId="1" hidden="1">'Kursliste gesamt'!$A$8:$G$270</definedName>
    <definedName name="_xlnm._FilterDatabase" localSheetId="7" hidden="1">LU!$A$2:$M$2</definedName>
    <definedName name="_xlnm._FilterDatabase" localSheetId="4" hidden="1">NW!$A$2:$M$80</definedName>
    <definedName name="_xlnm._FilterDatabase" localSheetId="5" hidden="1">OW!$A$2:$H$78</definedName>
    <definedName name="_xlnm._FilterDatabase" localSheetId="6" hidden="1">UR!$A$1:$E$63</definedName>
    <definedName name="D_LU">LU!$A$2:$A$41</definedName>
    <definedName name="D_NW">NW!$A$2:$A$100</definedName>
    <definedName name="D_OW">OW!$A$2:$A$103</definedName>
    <definedName name="D_SZ">SZ!$A$2:$A$49</definedName>
    <definedName name="D_UR">UR!$A$2:$A$98</definedName>
    <definedName name="D_ZG">ZG!$A$2:$A$10</definedName>
    <definedName name="_xlnm.Print_Titles" localSheetId="1">'Kursliste gesamt'!$8:$8</definedName>
    <definedName name="Schulen">Schulen!$A:$A</definedName>
  </definedNames>
  <calcPr calcId="191029"/>
  <customWorkbookViews>
    <customWorkbookView name="LWB Anmeldung" guid="{E69C0705-7192-4773-BF95-9666703BF23E}" maximized="1" windowWidth="1916" windowHeight="865" activeSheetId="3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1" i="9" l="1"/>
  <c r="G247" i="15"/>
  <c r="G143" i="15"/>
  <c r="G99" i="15"/>
  <c r="G100" i="15"/>
  <c r="G101" i="15"/>
  <c r="G102" i="15"/>
  <c r="G103" i="15"/>
  <c r="G104" i="15"/>
  <c r="G105" i="15"/>
  <c r="G98" i="15"/>
  <c r="G86" i="15"/>
  <c r="G80" i="15"/>
  <c r="G11" i="15"/>
  <c r="G201" i="15"/>
  <c r="B4" i="12"/>
  <c r="C4" i="12"/>
  <c r="D4" i="12"/>
  <c r="E4" i="12"/>
  <c r="F4" i="12"/>
  <c r="B5" i="12"/>
  <c r="C5" i="12"/>
  <c r="D5" i="12"/>
  <c r="E5" i="12"/>
  <c r="F5" i="12"/>
  <c r="B6" i="12"/>
  <c r="C6" i="12"/>
  <c r="D6" i="12"/>
  <c r="E6" i="12"/>
  <c r="F6" i="12"/>
  <c r="B7" i="12"/>
  <c r="C7" i="12"/>
  <c r="D7" i="12"/>
  <c r="E7" i="12"/>
  <c r="F7" i="12"/>
  <c r="F3" i="12"/>
  <c r="E3" i="12"/>
  <c r="D3" i="12"/>
  <c r="C3" i="12"/>
  <c r="B3" i="12"/>
  <c r="B4" i="10"/>
  <c r="C4" i="10"/>
  <c r="D4" i="10"/>
  <c r="E4" i="10"/>
  <c r="F4" i="10"/>
  <c r="B5" i="10"/>
  <c r="C5" i="10"/>
  <c r="D5" i="10"/>
  <c r="E5" i="10"/>
  <c r="F5" i="10"/>
  <c r="B6" i="10"/>
  <c r="C6" i="10"/>
  <c r="D6" i="10"/>
  <c r="E6" i="10"/>
  <c r="F6" i="10"/>
  <c r="G6" i="10"/>
  <c r="B7" i="10"/>
  <c r="C7" i="10"/>
  <c r="D7" i="10"/>
  <c r="E7" i="10"/>
  <c r="F7" i="10"/>
  <c r="B8" i="10"/>
  <c r="C8" i="10"/>
  <c r="D8" i="10"/>
  <c r="E8" i="10"/>
  <c r="F8" i="10"/>
  <c r="B9" i="10"/>
  <c r="C9" i="10"/>
  <c r="D9" i="10"/>
  <c r="E9" i="10"/>
  <c r="F9" i="10"/>
  <c r="B10" i="10"/>
  <c r="C10" i="10"/>
  <c r="D10" i="10"/>
  <c r="E10" i="10"/>
  <c r="F10" i="10"/>
  <c r="G10" i="10"/>
  <c r="B11" i="10"/>
  <c r="C11" i="10"/>
  <c r="D11" i="10"/>
  <c r="E11" i="10"/>
  <c r="F11" i="10"/>
  <c r="B12" i="10"/>
  <c r="C12" i="10"/>
  <c r="D12" i="10"/>
  <c r="E12" i="10"/>
  <c r="F12" i="10"/>
  <c r="B13" i="10"/>
  <c r="C13" i="10"/>
  <c r="D13" i="10"/>
  <c r="E13" i="10"/>
  <c r="F13" i="10"/>
  <c r="F3" i="10"/>
  <c r="E3" i="10"/>
  <c r="D3" i="10"/>
  <c r="C3" i="10"/>
  <c r="B3" i="10"/>
  <c r="B4" i="11"/>
  <c r="C4" i="11"/>
  <c r="D4" i="11"/>
  <c r="E4" i="11"/>
  <c r="F4" i="11"/>
  <c r="B5" i="11"/>
  <c r="C5" i="11"/>
  <c r="D5" i="11"/>
  <c r="E5" i="11"/>
  <c r="F5" i="11"/>
  <c r="B6" i="11"/>
  <c r="C6" i="11"/>
  <c r="D6" i="11"/>
  <c r="E6" i="11"/>
  <c r="F6" i="11"/>
  <c r="B7" i="11"/>
  <c r="C7" i="11"/>
  <c r="D7" i="11"/>
  <c r="E7" i="11"/>
  <c r="F7" i="11"/>
  <c r="G7" i="11"/>
  <c r="B8" i="11"/>
  <c r="C8" i="11"/>
  <c r="D8" i="11"/>
  <c r="E8" i="11"/>
  <c r="F8" i="11"/>
  <c r="G8" i="11"/>
  <c r="B9" i="11"/>
  <c r="C9" i="11"/>
  <c r="D9" i="11"/>
  <c r="E9" i="11"/>
  <c r="F9" i="11"/>
  <c r="G9" i="11"/>
  <c r="B10" i="11"/>
  <c r="C10" i="11"/>
  <c r="D10" i="11"/>
  <c r="E10" i="11"/>
  <c r="F10" i="11"/>
  <c r="G10" i="11"/>
  <c r="B11" i="11"/>
  <c r="C11" i="11"/>
  <c r="D11" i="11"/>
  <c r="E11" i="11"/>
  <c r="F11" i="11"/>
  <c r="G11" i="11"/>
  <c r="B12" i="11"/>
  <c r="C12" i="11"/>
  <c r="D12" i="11"/>
  <c r="E12" i="11"/>
  <c r="F12" i="11"/>
  <c r="G12" i="11"/>
  <c r="B13" i="11"/>
  <c r="C13" i="11"/>
  <c r="D13" i="11"/>
  <c r="E13" i="11"/>
  <c r="F13" i="11"/>
  <c r="B14" i="11"/>
  <c r="C14" i="11"/>
  <c r="D14" i="11"/>
  <c r="E14" i="11"/>
  <c r="F14" i="11"/>
  <c r="G14" i="11"/>
  <c r="B15" i="11"/>
  <c r="C15" i="11"/>
  <c r="D15" i="11"/>
  <c r="E15" i="11"/>
  <c r="F15" i="11"/>
  <c r="B16" i="11"/>
  <c r="C16" i="11"/>
  <c r="D16" i="11"/>
  <c r="E16" i="11"/>
  <c r="F16" i="11"/>
  <c r="B17" i="11"/>
  <c r="C17" i="11"/>
  <c r="D17" i="11"/>
  <c r="E17" i="11"/>
  <c r="F17" i="11"/>
  <c r="B18" i="11"/>
  <c r="C18" i="11"/>
  <c r="D18" i="11"/>
  <c r="E18" i="11"/>
  <c r="F18" i="11"/>
  <c r="B19" i="11"/>
  <c r="C19" i="11"/>
  <c r="D19" i="11"/>
  <c r="E19" i="11"/>
  <c r="F19" i="11"/>
  <c r="B20" i="11"/>
  <c r="C20" i="11"/>
  <c r="D20" i="11"/>
  <c r="E20" i="11"/>
  <c r="F20" i="11"/>
  <c r="B21" i="11"/>
  <c r="C21" i="11"/>
  <c r="D21" i="11"/>
  <c r="E21" i="11"/>
  <c r="F21" i="11"/>
  <c r="G21" i="11"/>
  <c r="B22" i="11"/>
  <c r="C22" i="11"/>
  <c r="D22" i="11"/>
  <c r="E22" i="11"/>
  <c r="F22" i="11"/>
  <c r="B23" i="11"/>
  <c r="C23" i="11"/>
  <c r="D23" i="11"/>
  <c r="E23" i="11"/>
  <c r="F23" i="11"/>
  <c r="B24" i="11"/>
  <c r="C24" i="11"/>
  <c r="D24" i="11"/>
  <c r="E24" i="11"/>
  <c r="F24" i="11"/>
  <c r="B25" i="11"/>
  <c r="C25" i="11"/>
  <c r="D25" i="11"/>
  <c r="E25" i="11"/>
  <c r="F25" i="11"/>
  <c r="B26" i="11"/>
  <c r="C26" i="11"/>
  <c r="D26" i="11"/>
  <c r="E26" i="11"/>
  <c r="F26" i="11"/>
  <c r="B27" i="11"/>
  <c r="C27" i="11"/>
  <c r="D27" i="11"/>
  <c r="E27" i="11"/>
  <c r="F27" i="11"/>
  <c r="B28" i="11"/>
  <c r="C28" i="11"/>
  <c r="D28" i="11"/>
  <c r="E28" i="11"/>
  <c r="F28" i="11"/>
  <c r="B29" i="11"/>
  <c r="C29" i="11"/>
  <c r="D29" i="11"/>
  <c r="E29" i="11"/>
  <c r="F29" i="11"/>
  <c r="B30" i="11"/>
  <c r="C30" i="11"/>
  <c r="D30" i="11"/>
  <c r="E30" i="11"/>
  <c r="F30" i="11"/>
  <c r="B31" i="11"/>
  <c r="C31" i="11"/>
  <c r="D31" i="11"/>
  <c r="E31" i="11"/>
  <c r="F31" i="11"/>
  <c r="F3" i="11"/>
  <c r="E3" i="11"/>
  <c r="D3" i="11"/>
  <c r="C3" i="11"/>
  <c r="B3" i="11"/>
  <c r="B4" i="4"/>
  <c r="C4" i="4"/>
  <c r="D4" i="4"/>
  <c r="E4" i="4"/>
  <c r="F4" i="4"/>
  <c r="B5" i="4"/>
  <c r="C5" i="4"/>
  <c r="D5" i="4"/>
  <c r="E5" i="4"/>
  <c r="F5" i="4"/>
  <c r="B6" i="4"/>
  <c r="C6" i="4"/>
  <c r="D6" i="4"/>
  <c r="E6" i="4"/>
  <c r="F6" i="4"/>
  <c r="B7" i="4"/>
  <c r="C7" i="4"/>
  <c r="D7" i="4"/>
  <c r="E7" i="4"/>
  <c r="F7" i="4"/>
  <c r="B8" i="4"/>
  <c r="C8" i="4"/>
  <c r="D8" i="4"/>
  <c r="E8" i="4"/>
  <c r="F8" i="4"/>
  <c r="G8" i="4"/>
  <c r="B9" i="4"/>
  <c r="C9" i="4"/>
  <c r="D9" i="4"/>
  <c r="E9" i="4"/>
  <c r="F9" i="4"/>
  <c r="B10" i="4"/>
  <c r="C10" i="4"/>
  <c r="D10" i="4"/>
  <c r="E10" i="4"/>
  <c r="F10" i="4"/>
  <c r="B11" i="4"/>
  <c r="C11" i="4"/>
  <c r="D11" i="4"/>
  <c r="E11" i="4"/>
  <c r="F11" i="4"/>
  <c r="B12" i="4"/>
  <c r="C12" i="4"/>
  <c r="D12" i="4"/>
  <c r="E12" i="4"/>
  <c r="F12" i="4"/>
  <c r="B13" i="4"/>
  <c r="C13" i="4"/>
  <c r="D13" i="4"/>
  <c r="E13" i="4"/>
  <c r="F13" i="4"/>
  <c r="B14" i="4"/>
  <c r="C14" i="4"/>
  <c r="D14" i="4"/>
  <c r="E14" i="4"/>
  <c r="F14" i="4"/>
  <c r="B15" i="4"/>
  <c r="C15" i="4"/>
  <c r="D15" i="4"/>
  <c r="E15" i="4"/>
  <c r="F15" i="4"/>
  <c r="B16" i="4"/>
  <c r="C16" i="4"/>
  <c r="D16" i="4"/>
  <c r="E16" i="4"/>
  <c r="F16" i="4"/>
  <c r="B17" i="4"/>
  <c r="C17" i="4"/>
  <c r="D17" i="4"/>
  <c r="E17" i="4"/>
  <c r="F17" i="4"/>
  <c r="G17" i="4"/>
  <c r="B18" i="4"/>
  <c r="C18" i="4"/>
  <c r="D18" i="4"/>
  <c r="E18" i="4"/>
  <c r="F18" i="4"/>
  <c r="B19" i="4"/>
  <c r="C19" i="4"/>
  <c r="D19" i="4"/>
  <c r="E19" i="4"/>
  <c r="F19" i="4"/>
  <c r="B20" i="4"/>
  <c r="C20" i="4"/>
  <c r="D20" i="4"/>
  <c r="E20" i="4"/>
  <c r="F20" i="4"/>
  <c r="G20" i="4"/>
  <c r="B21" i="4"/>
  <c r="C21" i="4"/>
  <c r="D21" i="4"/>
  <c r="E21" i="4"/>
  <c r="F21" i="4"/>
  <c r="G21" i="4"/>
  <c r="B22" i="4"/>
  <c r="C22" i="4"/>
  <c r="D22" i="4"/>
  <c r="E22" i="4"/>
  <c r="F22" i="4"/>
  <c r="G22" i="4"/>
  <c r="B23" i="4"/>
  <c r="C23" i="4"/>
  <c r="D23" i="4"/>
  <c r="E23" i="4"/>
  <c r="F23" i="4"/>
  <c r="B24" i="4"/>
  <c r="C24" i="4"/>
  <c r="D24" i="4"/>
  <c r="E24" i="4"/>
  <c r="F24" i="4"/>
  <c r="B25" i="4"/>
  <c r="C25" i="4"/>
  <c r="D25" i="4"/>
  <c r="E25" i="4"/>
  <c r="F25" i="4"/>
  <c r="B26" i="4"/>
  <c r="C26" i="4"/>
  <c r="D26" i="4"/>
  <c r="E26" i="4"/>
  <c r="F26" i="4"/>
  <c r="B27" i="4"/>
  <c r="C27" i="4"/>
  <c r="D27" i="4"/>
  <c r="E27" i="4"/>
  <c r="F27" i="4"/>
  <c r="B28" i="4"/>
  <c r="C28" i="4"/>
  <c r="D28" i="4"/>
  <c r="E28" i="4"/>
  <c r="F28" i="4"/>
  <c r="B29" i="4"/>
  <c r="C29" i="4"/>
  <c r="D29" i="4"/>
  <c r="E29" i="4"/>
  <c r="F29" i="4"/>
  <c r="B30" i="4"/>
  <c r="C30" i="4"/>
  <c r="D30" i="4"/>
  <c r="E30" i="4"/>
  <c r="F30" i="4"/>
  <c r="B31" i="4"/>
  <c r="C31" i="4"/>
  <c r="D31" i="4"/>
  <c r="E31" i="4"/>
  <c r="F31" i="4"/>
  <c r="B32" i="4"/>
  <c r="C32" i="4"/>
  <c r="D32" i="4"/>
  <c r="E32" i="4"/>
  <c r="F32" i="4"/>
  <c r="B33" i="4"/>
  <c r="C33" i="4"/>
  <c r="D33" i="4"/>
  <c r="E33" i="4"/>
  <c r="F33" i="4"/>
  <c r="B34" i="4"/>
  <c r="C34" i="4"/>
  <c r="D34" i="4"/>
  <c r="E34" i="4"/>
  <c r="F34" i="4"/>
  <c r="B35" i="4"/>
  <c r="C35" i="4"/>
  <c r="D35" i="4"/>
  <c r="E35" i="4"/>
  <c r="F35" i="4"/>
  <c r="B36" i="4"/>
  <c r="C36" i="4"/>
  <c r="D36" i="4"/>
  <c r="E36" i="4"/>
  <c r="F36" i="4"/>
  <c r="B37" i="4"/>
  <c r="C37" i="4"/>
  <c r="D37" i="4"/>
  <c r="E37" i="4"/>
  <c r="F37" i="4"/>
  <c r="B38" i="4"/>
  <c r="C38" i="4"/>
  <c r="D38" i="4"/>
  <c r="E38" i="4"/>
  <c r="F38" i="4"/>
  <c r="B39" i="4"/>
  <c r="C39" i="4"/>
  <c r="D39" i="4"/>
  <c r="E39" i="4"/>
  <c r="F39" i="4"/>
  <c r="B40" i="4"/>
  <c r="C40" i="4"/>
  <c r="D40" i="4"/>
  <c r="E40" i="4"/>
  <c r="F40" i="4"/>
  <c r="B41" i="4"/>
  <c r="C41" i="4"/>
  <c r="D41" i="4"/>
  <c r="E41" i="4"/>
  <c r="F41" i="4"/>
  <c r="B42" i="4"/>
  <c r="C42" i="4"/>
  <c r="D42" i="4"/>
  <c r="E42" i="4"/>
  <c r="F42" i="4"/>
  <c r="B43" i="4"/>
  <c r="C43" i="4"/>
  <c r="D43" i="4"/>
  <c r="E43" i="4"/>
  <c r="F43" i="4"/>
  <c r="B44" i="4"/>
  <c r="C44" i="4"/>
  <c r="D44" i="4"/>
  <c r="E44" i="4"/>
  <c r="F44" i="4"/>
  <c r="B45" i="4"/>
  <c r="C45" i="4"/>
  <c r="D45" i="4"/>
  <c r="E45" i="4"/>
  <c r="F45" i="4"/>
  <c r="B46" i="4"/>
  <c r="C46" i="4"/>
  <c r="D46" i="4"/>
  <c r="E46" i="4"/>
  <c r="F46" i="4"/>
  <c r="B47" i="4"/>
  <c r="C47" i="4"/>
  <c r="D47" i="4"/>
  <c r="E47" i="4"/>
  <c r="F47" i="4"/>
  <c r="B48" i="4"/>
  <c r="C48" i="4"/>
  <c r="D48" i="4"/>
  <c r="E48" i="4"/>
  <c r="F48" i="4"/>
  <c r="B49" i="4"/>
  <c r="C49" i="4"/>
  <c r="D49" i="4"/>
  <c r="E49" i="4"/>
  <c r="F49" i="4"/>
  <c r="B50" i="4"/>
  <c r="C50" i="4"/>
  <c r="D50" i="4"/>
  <c r="E50" i="4"/>
  <c r="F50" i="4"/>
  <c r="B51" i="4"/>
  <c r="C51" i="4"/>
  <c r="D51" i="4"/>
  <c r="E51" i="4"/>
  <c r="F51" i="4"/>
  <c r="B52" i="4"/>
  <c r="C52" i="4"/>
  <c r="D52" i="4"/>
  <c r="E52" i="4"/>
  <c r="F52" i="4"/>
  <c r="B53" i="4"/>
  <c r="C53" i="4"/>
  <c r="D53" i="4"/>
  <c r="E53" i="4"/>
  <c r="F53" i="4"/>
  <c r="B54" i="4"/>
  <c r="C54" i="4"/>
  <c r="D54" i="4"/>
  <c r="E54" i="4"/>
  <c r="F54" i="4"/>
  <c r="B55" i="4"/>
  <c r="C55" i="4"/>
  <c r="D55" i="4"/>
  <c r="E55" i="4"/>
  <c r="F55" i="4"/>
  <c r="B56" i="4"/>
  <c r="C56" i="4"/>
  <c r="D56" i="4"/>
  <c r="E56" i="4"/>
  <c r="F56" i="4"/>
  <c r="B57" i="4"/>
  <c r="C57" i="4"/>
  <c r="D57" i="4"/>
  <c r="E57" i="4"/>
  <c r="F57" i="4"/>
  <c r="B58" i="4"/>
  <c r="C58" i="4"/>
  <c r="D58" i="4"/>
  <c r="E58" i="4"/>
  <c r="F58" i="4"/>
  <c r="B59" i="4"/>
  <c r="C59" i="4"/>
  <c r="D59" i="4"/>
  <c r="E59" i="4"/>
  <c r="F59" i="4"/>
  <c r="B60" i="4"/>
  <c r="C60" i="4"/>
  <c r="D60" i="4"/>
  <c r="E60" i="4"/>
  <c r="F60" i="4"/>
  <c r="B61" i="4"/>
  <c r="C61" i="4"/>
  <c r="D61" i="4"/>
  <c r="E61" i="4"/>
  <c r="F61" i="4"/>
  <c r="B62" i="4"/>
  <c r="C62" i="4"/>
  <c r="D62" i="4"/>
  <c r="E62" i="4"/>
  <c r="F62" i="4"/>
  <c r="B63" i="4"/>
  <c r="C63" i="4"/>
  <c r="D63" i="4"/>
  <c r="E63" i="4"/>
  <c r="F63" i="4"/>
  <c r="F3" i="4"/>
  <c r="E3" i="4"/>
  <c r="D3" i="4"/>
  <c r="C3" i="4"/>
  <c r="B3" i="4"/>
  <c r="B4" i="8"/>
  <c r="C4" i="8"/>
  <c r="D4" i="8"/>
  <c r="E4" i="8"/>
  <c r="F4" i="8"/>
  <c r="G4" i="8"/>
  <c r="B5" i="8"/>
  <c r="C5" i="8"/>
  <c r="D5" i="8"/>
  <c r="E5" i="8"/>
  <c r="F5" i="8"/>
  <c r="G5" i="8"/>
  <c r="B6" i="8"/>
  <c r="C6" i="8"/>
  <c r="D6" i="8"/>
  <c r="E6" i="8"/>
  <c r="F6" i="8"/>
  <c r="G6" i="8"/>
  <c r="B7" i="8"/>
  <c r="C7" i="8"/>
  <c r="D7" i="8"/>
  <c r="E7" i="8"/>
  <c r="F7" i="8"/>
  <c r="B8" i="8"/>
  <c r="C8" i="8"/>
  <c r="D8" i="8"/>
  <c r="E8" i="8"/>
  <c r="F8" i="8"/>
  <c r="B9" i="8"/>
  <c r="C9" i="8"/>
  <c r="D9" i="8"/>
  <c r="E9" i="8"/>
  <c r="F9" i="8"/>
  <c r="B10" i="8"/>
  <c r="C10" i="8"/>
  <c r="D10" i="8"/>
  <c r="E10" i="8"/>
  <c r="F10" i="8"/>
  <c r="B11" i="8"/>
  <c r="C11" i="8"/>
  <c r="D11" i="8"/>
  <c r="E11" i="8"/>
  <c r="F11" i="8"/>
  <c r="B12" i="8"/>
  <c r="C12" i="8"/>
  <c r="D12" i="8"/>
  <c r="E12" i="8"/>
  <c r="F12" i="8"/>
  <c r="B13" i="8"/>
  <c r="C13" i="8"/>
  <c r="D13" i="8"/>
  <c r="E13" i="8"/>
  <c r="F13" i="8"/>
  <c r="B14" i="8"/>
  <c r="C14" i="8"/>
  <c r="D14" i="8"/>
  <c r="E14" i="8"/>
  <c r="F14" i="8"/>
  <c r="B15" i="8"/>
  <c r="C15" i="8"/>
  <c r="D15" i="8"/>
  <c r="E15" i="8"/>
  <c r="F15" i="8"/>
  <c r="B16" i="8"/>
  <c r="C16" i="8"/>
  <c r="D16" i="8"/>
  <c r="E16" i="8"/>
  <c r="F16" i="8"/>
  <c r="B17" i="8"/>
  <c r="C17" i="8"/>
  <c r="D17" i="8"/>
  <c r="E17" i="8"/>
  <c r="F17" i="8"/>
  <c r="B18" i="8"/>
  <c r="C18" i="8"/>
  <c r="D18" i="8"/>
  <c r="E18" i="8"/>
  <c r="F18" i="8"/>
  <c r="B19" i="8"/>
  <c r="C19" i="8"/>
  <c r="D19" i="8"/>
  <c r="E19" i="8"/>
  <c r="F19" i="8"/>
  <c r="B20" i="8"/>
  <c r="C20" i="8"/>
  <c r="D20" i="8"/>
  <c r="E20" i="8"/>
  <c r="F20" i="8"/>
  <c r="B21" i="8"/>
  <c r="C21" i="8"/>
  <c r="D21" i="8"/>
  <c r="E21" i="8"/>
  <c r="F21" i="8"/>
  <c r="B22" i="8"/>
  <c r="C22" i="8"/>
  <c r="D22" i="8"/>
  <c r="E22" i="8"/>
  <c r="F22" i="8"/>
  <c r="B23" i="8"/>
  <c r="C23" i="8"/>
  <c r="D23" i="8"/>
  <c r="E23" i="8"/>
  <c r="F23" i="8"/>
  <c r="B24" i="8"/>
  <c r="C24" i="8"/>
  <c r="D24" i="8"/>
  <c r="E24" i="8"/>
  <c r="F24" i="8"/>
  <c r="B25" i="8"/>
  <c r="C25" i="8"/>
  <c r="D25" i="8"/>
  <c r="E25" i="8"/>
  <c r="F25" i="8"/>
  <c r="B26" i="8"/>
  <c r="C26" i="8"/>
  <c r="D26" i="8"/>
  <c r="E26" i="8"/>
  <c r="F26" i="8"/>
  <c r="B27" i="8"/>
  <c r="C27" i="8"/>
  <c r="D27" i="8"/>
  <c r="E27" i="8"/>
  <c r="F27" i="8"/>
  <c r="B28" i="8"/>
  <c r="C28" i="8"/>
  <c r="D28" i="8"/>
  <c r="E28" i="8"/>
  <c r="F28" i="8"/>
  <c r="G28" i="8"/>
  <c r="B29" i="8"/>
  <c r="C29" i="8"/>
  <c r="D29" i="8"/>
  <c r="E29" i="8"/>
  <c r="F29" i="8"/>
  <c r="G29" i="8"/>
  <c r="B30" i="8"/>
  <c r="C30" i="8"/>
  <c r="D30" i="8"/>
  <c r="E30" i="8"/>
  <c r="F30" i="8"/>
  <c r="B31" i="8"/>
  <c r="C31" i="8"/>
  <c r="D31" i="8"/>
  <c r="E31" i="8"/>
  <c r="F31" i="8"/>
  <c r="B32" i="8"/>
  <c r="C32" i="8"/>
  <c r="D32" i="8"/>
  <c r="E32" i="8"/>
  <c r="F32" i="8"/>
  <c r="B33" i="8"/>
  <c r="C33" i="8"/>
  <c r="D33" i="8"/>
  <c r="E33" i="8"/>
  <c r="F33" i="8"/>
  <c r="G33" i="8"/>
  <c r="B34" i="8"/>
  <c r="C34" i="8"/>
  <c r="D34" i="8"/>
  <c r="E34" i="8"/>
  <c r="F34" i="8"/>
  <c r="B35" i="8"/>
  <c r="C35" i="8"/>
  <c r="D35" i="8"/>
  <c r="E35" i="8"/>
  <c r="F35" i="8"/>
  <c r="B36" i="8"/>
  <c r="C36" i="8"/>
  <c r="D36" i="8"/>
  <c r="E36" i="8"/>
  <c r="F36" i="8"/>
  <c r="B37" i="8"/>
  <c r="C37" i="8"/>
  <c r="D37" i="8"/>
  <c r="E37" i="8"/>
  <c r="F37" i="8"/>
  <c r="B38" i="8"/>
  <c r="C38" i="8"/>
  <c r="D38" i="8"/>
  <c r="E38" i="8"/>
  <c r="F38" i="8"/>
  <c r="B39" i="8"/>
  <c r="C39" i="8"/>
  <c r="D39" i="8"/>
  <c r="E39" i="8"/>
  <c r="F39" i="8"/>
  <c r="B40" i="8"/>
  <c r="C40" i="8"/>
  <c r="D40" i="8"/>
  <c r="E40" i="8"/>
  <c r="F40" i="8"/>
  <c r="B41" i="8"/>
  <c r="C41" i="8"/>
  <c r="D41" i="8"/>
  <c r="E41" i="8"/>
  <c r="F41" i="8"/>
  <c r="B42" i="8"/>
  <c r="C42" i="8"/>
  <c r="D42" i="8"/>
  <c r="E42" i="8"/>
  <c r="F42" i="8"/>
  <c r="B43" i="8"/>
  <c r="C43" i="8"/>
  <c r="D43" i="8"/>
  <c r="E43" i="8"/>
  <c r="F43" i="8"/>
  <c r="B44" i="8"/>
  <c r="C44" i="8"/>
  <c r="D44" i="8"/>
  <c r="E44" i="8"/>
  <c r="F44" i="8"/>
  <c r="B45" i="8"/>
  <c r="C45" i="8"/>
  <c r="D45" i="8"/>
  <c r="E45" i="8"/>
  <c r="F45" i="8"/>
  <c r="B46" i="8"/>
  <c r="C46" i="8"/>
  <c r="D46" i="8"/>
  <c r="E46" i="8"/>
  <c r="F46" i="8"/>
  <c r="B47" i="8"/>
  <c r="C47" i="8"/>
  <c r="D47" i="8"/>
  <c r="E47" i="8"/>
  <c r="F47" i="8"/>
  <c r="B48" i="8"/>
  <c r="C48" i="8"/>
  <c r="D48" i="8"/>
  <c r="E48" i="8"/>
  <c r="F48" i="8"/>
  <c r="B49" i="8"/>
  <c r="C49" i="8"/>
  <c r="D49" i="8"/>
  <c r="E49" i="8"/>
  <c r="F49" i="8"/>
  <c r="B50" i="8"/>
  <c r="C50" i="8"/>
  <c r="D50" i="8"/>
  <c r="E50" i="8"/>
  <c r="F50" i="8"/>
  <c r="B51" i="8"/>
  <c r="C51" i="8"/>
  <c r="D51" i="8"/>
  <c r="E51" i="8"/>
  <c r="F51" i="8"/>
  <c r="B52" i="8"/>
  <c r="C52" i="8"/>
  <c r="D52" i="8"/>
  <c r="E52" i="8"/>
  <c r="F52" i="8"/>
  <c r="B53" i="8"/>
  <c r="C53" i="8"/>
  <c r="D53" i="8"/>
  <c r="E53" i="8"/>
  <c r="F53" i="8"/>
  <c r="B54" i="8"/>
  <c r="C54" i="8"/>
  <c r="D54" i="8"/>
  <c r="E54" i="8"/>
  <c r="F54" i="8"/>
  <c r="B55" i="8"/>
  <c r="C55" i="8"/>
  <c r="D55" i="8"/>
  <c r="E55" i="8"/>
  <c r="F55" i="8"/>
  <c r="B56" i="8"/>
  <c r="C56" i="8"/>
  <c r="D56" i="8"/>
  <c r="E56" i="8"/>
  <c r="F56" i="8"/>
  <c r="B57" i="8"/>
  <c r="C57" i="8"/>
  <c r="D57" i="8"/>
  <c r="E57" i="8"/>
  <c r="F57" i="8"/>
  <c r="B58" i="8"/>
  <c r="C58" i="8"/>
  <c r="D58" i="8"/>
  <c r="E58" i="8"/>
  <c r="F58" i="8"/>
  <c r="B59" i="8"/>
  <c r="C59" i="8"/>
  <c r="D59" i="8"/>
  <c r="E59" i="8"/>
  <c r="F59" i="8"/>
  <c r="B60" i="8"/>
  <c r="C60" i="8"/>
  <c r="D60" i="8"/>
  <c r="E60" i="8"/>
  <c r="F60" i="8"/>
  <c r="B61" i="8"/>
  <c r="C61" i="8"/>
  <c r="D61" i="8"/>
  <c r="E61" i="8"/>
  <c r="F61" i="8"/>
  <c r="B62" i="8"/>
  <c r="C62" i="8"/>
  <c r="D62" i="8"/>
  <c r="E62" i="8"/>
  <c r="F62" i="8"/>
  <c r="B63" i="8"/>
  <c r="C63" i="8"/>
  <c r="D63" i="8"/>
  <c r="E63" i="8"/>
  <c r="F63" i="8"/>
  <c r="B64" i="8"/>
  <c r="C64" i="8"/>
  <c r="D64" i="8"/>
  <c r="E64" i="8"/>
  <c r="F64" i="8"/>
  <c r="B65" i="8"/>
  <c r="C65" i="8"/>
  <c r="D65" i="8"/>
  <c r="E65" i="8"/>
  <c r="F65" i="8"/>
  <c r="B66" i="8"/>
  <c r="C66" i="8"/>
  <c r="D66" i="8"/>
  <c r="E66" i="8"/>
  <c r="F66" i="8"/>
  <c r="B67" i="8"/>
  <c r="C67" i="8"/>
  <c r="D67" i="8"/>
  <c r="E67" i="8"/>
  <c r="F67" i="8"/>
  <c r="B68" i="8"/>
  <c r="C68" i="8"/>
  <c r="D68" i="8"/>
  <c r="E68" i="8"/>
  <c r="F68" i="8"/>
  <c r="B69" i="8"/>
  <c r="C69" i="8"/>
  <c r="D69" i="8"/>
  <c r="E69" i="8"/>
  <c r="F69" i="8"/>
  <c r="B70" i="8"/>
  <c r="C70" i="8"/>
  <c r="D70" i="8"/>
  <c r="E70" i="8"/>
  <c r="F70" i="8"/>
  <c r="B71" i="8"/>
  <c r="C71" i="8"/>
  <c r="D71" i="8"/>
  <c r="E71" i="8"/>
  <c r="F71" i="8"/>
  <c r="B72" i="8"/>
  <c r="C72" i="8"/>
  <c r="D72" i="8"/>
  <c r="E72" i="8"/>
  <c r="F72" i="8"/>
  <c r="B73" i="8"/>
  <c r="C73" i="8"/>
  <c r="D73" i="8"/>
  <c r="E73" i="8"/>
  <c r="F73" i="8"/>
  <c r="B74" i="8"/>
  <c r="C74" i="8"/>
  <c r="D74" i="8"/>
  <c r="E74" i="8"/>
  <c r="F74" i="8"/>
  <c r="B75" i="8"/>
  <c r="C75" i="8"/>
  <c r="D75" i="8"/>
  <c r="E75" i="8"/>
  <c r="F75" i="8"/>
  <c r="B76" i="8"/>
  <c r="C76" i="8"/>
  <c r="D76" i="8"/>
  <c r="E76" i="8"/>
  <c r="F76" i="8"/>
  <c r="B77" i="8"/>
  <c r="C77" i="8"/>
  <c r="D77" i="8"/>
  <c r="E77" i="8"/>
  <c r="F77" i="8"/>
  <c r="B78" i="8"/>
  <c r="C78" i="8"/>
  <c r="D78" i="8"/>
  <c r="E78" i="8"/>
  <c r="F78" i="8"/>
  <c r="B79" i="8"/>
  <c r="C79" i="8"/>
  <c r="D79" i="8"/>
  <c r="E79" i="8"/>
  <c r="F79" i="8"/>
  <c r="G23" i="1" l="1"/>
  <c r="F16" i="1"/>
  <c r="F17" i="1"/>
  <c r="F18" i="1"/>
  <c r="F19" i="1"/>
  <c r="F20" i="1"/>
  <c r="F21" i="1"/>
  <c r="F22" i="1"/>
  <c r="F23" i="1"/>
  <c r="E16" i="1"/>
  <c r="E17" i="1"/>
  <c r="E18" i="1"/>
  <c r="E19" i="1"/>
  <c r="E20" i="1"/>
  <c r="E21" i="1"/>
  <c r="E22" i="1"/>
  <c r="E23" i="1"/>
  <c r="D16" i="1"/>
  <c r="D17" i="1"/>
  <c r="D18" i="1"/>
  <c r="D19" i="1"/>
  <c r="D20" i="1"/>
  <c r="D21" i="1"/>
  <c r="D22" i="1"/>
  <c r="D23" i="1"/>
  <c r="C16" i="1"/>
  <c r="C17" i="1"/>
  <c r="C18" i="1"/>
  <c r="C19" i="1"/>
  <c r="C20" i="1"/>
  <c r="C21" i="1"/>
  <c r="C22" i="1"/>
  <c r="C23" i="1"/>
  <c r="B81" i="9"/>
  <c r="C81" i="9"/>
  <c r="D81" i="9"/>
  <c r="E81" i="9"/>
  <c r="F81" i="9"/>
  <c r="B82" i="9"/>
  <c r="C82" i="9"/>
  <c r="D82" i="9"/>
  <c r="E82" i="9"/>
  <c r="F82" i="9"/>
  <c r="G96" i="15"/>
  <c r="G13" i="11" s="1"/>
  <c r="G44" i="15"/>
  <c r="G15" i="15"/>
  <c r="G4" i="10" s="1"/>
  <c r="G16" i="15"/>
  <c r="G3" i="12" s="1"/>
  <c r="G17" i="15"/>
  <c r="G4" i="12" s="1"/>
  <c r="G18" i="15"/>
  <c r="G5" i="12" s="1"/>
  <c r="G21" i="1" s="1"/>
  <c r="G9" i="15"/>
  <c r="G3" i="11" s="1"/>
  <c r="G266" i="15"/>
  <c r="G26" i="11" s="1"/>
  <c r="G267" i="15"/>
  <c r="G27" i="11" s="1"/>
  <c r="G268" i="15"/>
  <c r="G28" i="11" s="1"/>
  <c r="G269" i="15"/>
  <c r="G29" i="11" s="1"/>
  <c r="G270" i="15"/>
  <c r="G30" i="11" s="1"/>
  <c r="G31" i="11"/>
  <c r="G239" i="15"/>
  <c r="G71" i="8" s="1"/>
  <c r="G148" i="15"/>
  <c r="G84" i="15"/>
  <c r="G74" i="15"/>
  <c r="G46" i="15"/>
  <c r="G34" i="15"/>
  <c r="G11" i="8" s="1"/>
  <c r="G19" i="15"/>
  <c r="G265" i="15"/>
  <c r="G25" i="11" s="1"/>
  <c r="G264" i="15"/>
  <c r="G24" i="11" s="1"/>
  <c r="G263" i="15"/>
  <c r="G262" i="15"/>
  <c r="G261" i="15"/>
  <c r="G13" i="10" s="1"/>
  <c r="G260" i="15"/>
  <c r="G12" i="10" s="1"/>
  <c r="G259" i="15"/>
  <c r="G23" i="11" s="1"/>
  <c r="G258" i="15"/>
  <c r="G63" i="4" s="1"/>
  <c r="G257" i="15"/>
  <c r="G256" i="15"/>
  <c r="G255" i="15"/>
  <c r="G254" i="15"/>
  <c r="G253" i="15"/>
  <c r="G251" i="15"/>
  <c r="G250" i="15"/>
  <c r="G249" i="15"/>
  <c r="G240" i="15"/>
  <c r="G72" i="8" s="1"/>
  <c r="G16" i="1" s="1"/>
  <c r="G163" i="15"/>
  <c r="G147" i="15"/>
  <c r="G34" i="4" s="1"/>
  <c r="G73" i="15"/>
  <c r="G45" i="15"/>
  <c r="G20" i="15"/>
  <c r="G21" i="15"/>
  <c r="G22" i="15"/>
  <c r="G23" i="15"/>
  <c r="G7" i="8" s="1"/>
  <c r="G24" i="15"/>
  <c r="G8" i="8" s="1"/>
  <c r="G25" i="15"/>
  <c r="G9" i="8" s="1"/>
  <c r="G26" i="15"/>
  <c r="G10" i="8" s="1"/>
  <c r="G27" i="15"/>
  <c r="G3" i="4" s="1"/>
  <c r="G28" i="15"/>
  <c r="G4" i="4" s="1"/>
  <c r="G29" i="15"/>
  <c r="G5" i="4" s="1"/>
  <c r="G30" i="15"/>
  <c r="G6" i="4" s="1"/>
  <c r="G32" i="15"/>
  <c r="G33" i="15"/>
  <c r="G35" i="15"/>
  <c r="G12" i="8" s="1"/>
  <c r="G36" i="15"/>
  <c r="G13" i="8" s="1"/>
  <c r="G18" i="1" s="1"/>
  <c r="G37" i="15"/>
  <c r="G5" i="10" s="1"/>
  <c r="G38" i="15"/>
  <c r="G14" i="8" s="1"/>
  <c r="G39" i="15"/>
  <c r="G15" i="8" s="1"/>
  <c r="G41" i="15"/>
  <c r="G7" i="12" s="1"/>
  <c r="G22" i="1" s="1"/>
  <c r="G42" i="15"/>
  <c r="G7" i="10" s="1"/>
  <c r="G43" i="15"/>
  <c r="G4" i="11" s="1"/>
  <c r="G47" i="15"/>
  <c r="G48" i="15"/>
  <c r="G49" i="15"/>
  <c r="G50" i="15"/>
  <c r="G16" i="8" s="1"/>
  <c r="G51" i="15"/>
  <c r="G17" i="8" s="1"/>
  <c r="G52" i="15"/>
  <c r="G18" i="8" s="1"/>
  <c r="G53" i="15"/>
  <c r="G7" i="4" s="1"/>
  <c r="G55" i="15"/>
  <c r="G9" i="4" s="1"/>
  <c r="G56" i="15"/>
  <c r="G10" i="4" s="1"/>
  <c r="G57" i="15"/>
  <c r="G11" i="4" s="1"/>
  <c r="G58" i="15"/>
  <c r="G59" i="15"/>
  <c r="G60" i="15"/>
  <c r="G61" i="15"/>
  <c r="G62" i="15"/>
  <c r="G63" i="15"/>
  <c r="G19" i="8" s="1"/>
  <c r="G64" i="15"/>
  <c r="G20" i="8" s="1"/>
  <c r="G65" i="15"/>
  <c r="G21" i="8" s="1"/>
  <c r="G66" i="15"/>
  <c r="G22" i="8" s="1"/>
  <c r="G67" i="15"/>
  <c r="G12" i="4" s="1"/>
  <c r="G17" i="1" s="1"/>
  <c r="G68" i="15"/>
  <c r="G13" i="4" s="1"/>
  <c r="G69" i="15"/>
  <c r="G14" i="4" s="1"/>
  <c r="G70" i="15"/>
  <c r="G5" i="11" s="1"/>
  <c r="G71" i="15"/>
  <c r="G6" i="11" s="1"/>
  <c r="G19" i="1" s="1"/>
  <c r="G72" i="15"/>
  <c r="G75" i="15"/>
  <c r="G23" i="8" s="1"/>
  <c r="G76" i="15"/>
  <c r="G15" i="4" s="1"/>
  <c r="G77" i="15"/>
  <c r="G8" i="10" s="1"/>
  <c r="G78" i="15"/>
  <c r="G9" i="10" s="1"/>
  <c r="G79" i="15"/>
  <c r="G81" i="15"/>
  <c r="G24" i="8" s="1"/>
  <c r="G82" i="15"/>
  <c r="G25" i="8" s="1"/>
  <c r="G83" i="15"/>
  <c r="G26" i="8" s="1"/>
  <c r="G85" i="15"/>
  <c r="G16" i="4" s="1"/>
  <c r="G87" i="15"/>
  <c r="G18" i="4" s="1"/>
  <c r="G88" i="15"/>
  <c r="G19" i="4" s="1"/>
  <c r="G106" i="15"/>
  <c r="G107" i="15"/>
  <c r="G108" i="15"/>
  <c r="G109" i="15"/>
  <c r="G110" i="15"/>
  <c r="G30" i="8" s="1"/>
  <c r="G111" i="15"/>
  <c r="G23" i="4" s="1"/>
  <c r="G112" i="15"/>
  <c r="G24" i="4" s="1"/>
  <c r="G113" i="15"/>
  <c r="G25" i="4" s="1"/>
  <c r="G114" i="15"/>
  <c r="G15" i="11" s="1"/>
  <c r="G115" i="15"/>
  <c r="G11" i="10" s="1"/>
  <c r="G20" i="1" s="1"/>
  <c r="G116" i="15"/>
  <c r="G117" i="15"/>
  <c r="G118" i="15"/>
  <c r="G31" i="8" s="1"/>
  <c r="G119" i="15"/>
  <c r="G32" i="8" s="1"/>
  <c r="G121" i="15"/>
  <c r="G34" i="8" s="1"/>
  <c r="G122" i="15"/>
  <c r="G123" i="15"/>
  <c r="G124" i="15"/>
  <c r="G35" i="8" s="1"/>
  <c r="G125" i="15"/>
  <c r="G36" i="8" s="1"/>
  <c r="G126" i="15"/>
  <c r="G26" i="4" s="1"/>
  <c r="G127" i="15"/>
  <c r="G27" i="4" s="1"/>
  <c r="G128" i="15"/>
  <c r="G28" i="4" s="1"/>
  <c r="G129" i="15"/>
  <c r="G29" i="4" s="1"/>
  <c r="G130" i="15"/>
  <c r="G30" i="4" s="1"/>
  <c r="G131" i="15"/>
  <c r="G132" i="15"/>
  <c r="G133" i="15"/>
  <c r="G134" i="15"/>
  <c r="G135" i="15"/>
  <c r="G136" i="15"/>
  <c r="G137" i="15"/>
  <c r="G138" i="15"/>
  <c r="G37" i="8" s="1"/>
  <c r="G139" i="15"/>
  <c r="G38" i="8" s="1"/>
  <c r="G140" i="15"/>
  <c r="G31" i="4" s="1"/>
  <c r="G141" i="15"/>
  <c r="G32" i="4" s="1"/>
  <c r="G142" i="15"/>
  <c r="G33" i="4" s="1"/>
  <c r="G144" i="15"/>
  <c r="G145" i="15"/>
  <c r="G39" i="8" s="1"/>
  <c r="G146" i="15"/>
  <c r="G40" i="8" s="1"/>
  <c r="G149" i="15"/>
  <c r="G150" i="15"/>
  <c r="G151" i="15"/>
  <c r="G152" i="15"/>
  <c r="G153" i="15"/>
  <c r="G41" i="8" s="1"/>
  <c r="G154" i="15"/>
  <c r="G42" i="8" s="1"/>
  <c r="G155" i="15"/>
  <c r="G35" i="4" s="1"/>
  <c r="G156" i="15"/>
  <c r="G36" i="4" s="1"/>
  <c r="G157" i="15"/>
  <c r="G158" i="15"/>
  <c r="G159" i="15"/>
  <c r="G161" i="15"/>
  <c r="G162" i="15"/>
  <c r="G164" i="15"/>
  <c r="G165" i="15"/>
  <c r="G166" i="15"/>
  <c r="G37" i="4" s="1"/>
  <c r="G167" i="15"/>
  <c r="G16" i="11" s="1"/>
  <c r="G168" i="15"/>
  <c r="G17" i="11" s="1"/>
  <c r="G169" i="15"/>
  <c r="G18" i="11" s="1"/>
  <c r="G170" i="15"/>
  <c r="G171" i="15"/>
  <c r="G172" i="15"/>
  <c r="G43" i="8" s="1"/>
  <c r="G173" i="15"/>
  <c r="G44" i="8" s="1"/>
  <c r="G174" i="15"/>
  <c r="G45" i="8" s="1"/>
  <c r="G175" i="15"/>
  <c r="G38" i="4" s="1"/>
  <c r="G176" i="15"/>
  <c r="G39" i="4" s="1"/>
  <c r="G177" i="15"/>
  <c r="G40" i="4" s="1"/>
  <c r="G178" i="15"/>
  <c r="G41" i="4" s="1"/>
  <c r="G179" i="15"/>
  <c r="G180" i="15"/>
  <c r="G181" i="15"/>
  <c r="G182" i="15"/>
  <c r="G46" i="8" s="1"/>
  <c r="G183" i="15"/>
  <c r="G47" i="8" s="1"/>
  <c r="G184" i="15"/>
  <c r="G48" i="8" s="1"/>
  <c r="G185" i="15"/>
  <c r="G49" i="8" s="1"/>
  <c r="G186" i="15"/>
  <c r="G50" i="8" s="1"/>
  <c r="G187" i="15"/>
  <c r="G51" i="8" s="1"/>
  <c r="G188" i="15"/>
  <c r="G52" i="8" s="1"/>
  <c r="G189" i="15"/>
  <c r="G53" i="8" s="1"/>
  <c r="G190" i="15"/>
  <c r="G42" i="4" s="1"/>
  <c r="G191" i="15"/>
  <c r="G43" i="4" s="1"/>
  <c r="G192" i="15"/>
  <c r="G44" i="4" s="1"/>
  <c r="G194" i="15"/>
  <c r="G46" i="4" s="1"/>
  <c r="G195" i="15"/>
  <c r="G47" i="4" s="1"/>
  <c r="G196" i="15"/>
  <c r="G48" i="4" s="1"/>
  <c r="G197" i="15"/>
  <c r="G198" i="15"/>
  <c r="G199" i="15"/>
  <c r="G200" i="15"/>
  <c r="G202" i="15"/>
  <c r="G203" i="15"/>
  <c r="G54" i="8" s="1"/>
  <c r="G204" i="15"/>
  <c r="G55" i="8" s="1"/>
  <c r="G56" i="8"/>
  <c r="G206" i="15"/>
  <c r="G57" i="8" s="1"/>
  <c r="G207" i="15"/>
  <c r="G49" i="4" s="1"/>
  <c r="G208" i="15"/>
  <c r="G50" i="4" s="1"/>
  <c r="G209" i="15"/>
  <c r="G210" i="15"/>
  <c r="G211" i="15"/>
  <c r="G212" i="15"/>
  <c r="G213" i="15"/>
  <c r="G58" i="8" s="1"/>
  <c r="G214" i="15"/>
  <c r="G59" i="8" s="1"/>
  <c r="G215" i="15"/>
  <c r="G60" i="8" s="1"/>
  <c r="G216" i="15"/>
  <c r="G61" i="8" s="1"/>
  <c r="G217" i="15"/>
  <c r="G62" i="8" s="1"/>
  <c r="G218" i="15"/>
  <c r="G51" i="4" s="1"/>
  <c r="G219" i="15"/>
  <c r="G52" i="4" s="1"/>
  <c r="G220" i="15"/>
  <c r="G53" i="4" s="1"/>
  <c r="G221" i="15"/>
  <c r="G54" i="4" s="1"/>
  <c r="G222" i="15"/>
  <c r="G55" i="4" s="1"/>
  <c r="G223" i="15"/>
  <c r="G56" i="4" s="1"/>
  <c r="G224" i="15"/>
  <c r="G57" i="4" s="1"/>
  <c r="G225" i="15"/>
  <c r="G58" i="4" s="1"/>
  <c r="G226" i="15"/>
  <c r="G227" i="15"/>
  <c r="G228" i="15"/>
  <c r="G229" i="15"/>
  <c r="G230" i="15"/>
  <c r="G231" i="15"/>
  <c r="G63" i="8" s="1"/>
  <c r="G232" i="15"/>
  <c r="G64" i="8" s="1"/>
  <c r="G233" i="15"/>
  <c r="G65" i="8" s="1"/>
  <c r="G234" i="15"/>
  <c r="G66" i="8" s="1"/>
  <c r="G235" i="15"/>
  <c r="G67" i="8" s="1"/>
  <c r="G236" i="15"/>
  <c r="G68" i="8" s="1"/>
  <c r="G237" i="15"/>
  <c r="G69" i="8" s="1"/>
  <c r="G238" i="15"/>
  <c r="G70" i="8" s="1"/>
  <c r="G241" i="15"/>
  <c r="G59" i="4" s="1"/>
  <c r="G242" i="15"/>
  <c r="G60" i="4" s="1"/>
  <c r="G243" i="15"/>
  <c r="G61" i="4" s="1"/>
  <c r="G244" i="15"/>
  <c r="G73" i="8" s="1"/>
  <c r="G245" i="15"/>
  <c r="G19" i="11" s="1"/>
  <c r="G246" i="15"/>
  <c r="G20" i="11" s="1"/>
  <c r="G248" i="15"/>
  <c r="G22" i="11" s="1"/>
  <c r="G252" i="15"/>
  <c r="G74" i="8" s="1"/>
  <c r="G193" i="15"/>
  <c r="G45" i="4" s="1"/>
  <c r="G160" i="15"/>
  <c r="G31" i="15"/>
  <c r="G6" i="12" s="1"/>
  <c r="G10" i="15"/>
  <c r="G3" i="10" l="1"/>
  <c r="G62" i="4"/>
  <c r="G79" i="8"/>
  <c r="G75" i="8"/>
  <c r="G76" i="8"/>
  <c r="G77" i="8"/>
  <c r="G78" i="8"/>
  <c r="G27" i="8"/>
  <c r="G82" i="9"/>
  <c r="G81" i="9"/>
  <c r="F34" i="1" l="1"/>
  <c r="B10" i="3" l="1"/>
  <c r="A10" i="3"/>
  <c r="L10" i="3" s="1"/>
  <c r="B9" i="3"/>
  <c r="A9" i="3"/>
  <c r="P9" i="3" s="1"/>
  <c r="B8" i="3"/>
  <c r="A8" i="3"/>
  <c r="L8" i="3" s="1"/>
  <c r="B7" i="3"/>
  <c r="A7" i="3"/>
  <c r="P7" i="3" s="1"/>
  <c r="B6" i="3"/>
  <c r="A6" i="3"/>
  <c r="L6" i="3" s="1"/>
  <c r="B5" i="3"/>
  <c r="A5" i="3"/>
  <c r="P5" i="3" s="1"/>
  <c r="B4" i="3"/>
  <c r="A4" i="3"/>
  <c r="L4" i="3" s="1"/>
  <c r="B3" i="3"/>
  <c r="A3" i="3"/>
  <c r="P3" i="3" s="1"/>
  <c r="B2" i="3"/>
  <c r="A2" i="3"/>
  <c r="N2" i="3" s="1"/>
  <c r="G46" i="1"/>
  <c r="F46" i="1"/>
  <c r="G34" i="1"/>
  <c r="G10" i="3"/>
  <c r="F10" i="3"/>
  <c r="E10" i="3"/>
  <c r="D10" i="3"/>
  <c r="C10" i="3"/>
  <c r="J9" i="3" l="1"/>
  <c r="I3" i="3"/>
  <c r="J5" i="3"/>
  <c r="I7" i="3"/>
  <c r="J3" i="3"/>
  <c r="J7" i="3"/>
  <c r="I5" i="3"/>
  <c r="I9" i="3"/>
  <c r="K3" i="3"/>
  <c r="K9" i="3"/>
  <c r="K5" i="3"/>
  <c r="K7" i="3"/>
  <c r="Q3" i="3"/>
  <c r="Q5" i="3"/>
  <c r="Q7" i="3"/>
  <c r="Q9" i="3"/>
  <c r="M4" i="3"/>
  <c r="M6" i="3"/>
  <c r="M8" i="3"/>
  <c r="M10" i="3"/>
  <c r="N4" i="3"/>
  <c r="N6" i="3"/>
  <c r="N8" i="3"/>
  <c r="N10" i="3"/>
  <c r="L3" i="3"/>
  <c r="H4" i="3"/>
  <c r="P4" i="3"/>
  <c r="L5" i="3"/>
  <c r="H6" i="3"/>
  <c r="P6" i="3"/>
  <c r="L7" i="3"/>
  <c r="H8" i="3"/>
  <c r="P8" i="3"/>
  <c r="L9" i="3"/>
  <c r="H10" i="3"/>
  <c r="P10" i="3"/>
  <c r="O6" i="3"/>
  <c r="O8" i="3"/>
  <c r="O10" i="3"/>
  <c r="M3" i="3"/>
  <c r="I4" i="3"/>
  <c r="Q4" i="3"/>
  <c r="M5" i="3"/>
  <c r="I6" i="3"/>
  <c r="Q6" i="3"/>
  <c r="M7" i="3"/>
  <c r="I8" i="3"/>
  <c r="Q8" i="3"/>
  <c r="M9" i="3"/>
  <c r="I10" i="3"/>
  <c r="Q10" i="3"/>
  <c r="J10" i="3"/>
  <c r="N7" i="3"/>
  <c r="J8" i="3"/>
  <c r="O3" i="3"/>
  <c r="K4" i="3"/>
  <c r="O5" i="3"/>
  <c r="K6" i="3"/>
  <c r="O7" i="3"/>
  <c r="K8" i="3"/>
  <c r="O9" i="3"/>
  <c r="K10" i="3"/>
  <c r="O4" i="3"/>
  <c r="N3" i="3"/>
  <c r="J4" i="3"/>
  <c r="N5" i="3"/>
  <c r="J6" i="3"/>
  <c r="N9" i="3"/>
  <c r="H3" i="3"/>
  <c r="H5" i="3"/>
  <c r="H7" i="3"/>
  <c r="H9" i="3"/>
  <c r="K2" i="3"/>
  <c r="O2" i="3"/>
  <c r="H2" i="3"/>
  <c r="L2" i="3"/>
  <c r="P2" i="3"/>
  <c r="I2" i="3"/>
  <c r="M2" i="3"/>
  <c r="Q2" i="3"/>
  <c r="J2" i="3"/>
  <c r="G3" i="3" l="1"/>
  <c r="G73" i="9"/>
  <c r="F9" i="3" s="1"/>
  <c r="G9" i="3"/>
  <c r="F73" i="9"/>
  <c r="E9" i="3" s="1"/>
  <c r="F7" i="9"/>
  <c r="E4" i="3" s="1"/>
  <c r="G7" i="9"/>
  <c r="F4" i="3" s="1"/>
  <c r="G4" i="3"/>
  <c r="C6" i="3"/>
  <c r="E6" i="3"/>
  <c r="G32" i="9"/>
  <c r="F8" i="3" s="1"/>
  <c r="G6" i="3"/>
  <c r="C23" i="9"/>
  <c r="C7" i="3" s="1"/>
  <c r="E5" i="3"/>
  <c r="D6" i="3"/>
  <c r="D23" i="9"/>
  <c r="D7" i="3" s="1"/>
  <c r="F23" i="9"/>
  <c r="E7" i="3" s="1"/>
  <c r="C73" i="9"/>
  <c r="C9" i="3" s="1"/>
  <c r="G23" i="9"/>
  <c r="F7" i="3" s="1"/>
  <c r="F5" i="3"/>
  <c r="C7" i="9"/>
  <c r="C4" i="3" s="1"/>
  <c r="G7" i="3"/>
  <c r="G5" i="3"/>
  <c r="F6" i="3"/>
  <c r="D7" i="9"/>
  <c r="D4" i="3" s="1"/>
  <c r="C32" i="9"/>
  <c r="C8" i="3" s="1"/>
  <c r="G8" i="3"/>
  <c r="C5" i="3"/>
  <c r="D32" i="9"/>
  <c r="D8" i="3" s="1"/>
  <c r="D73" i="9"/>
  <c r="D9" i="3" s="1"/>
  <c r="D5" i="3"/>
  <c r="F32" i="9"/>
  <c r="E8" i="3" s="1"/>
  <c r="F3" i="9"/>
  <c r="C3" i="9"/>
  <c r="G3" i="9"/>
  <c r="G79" i="9"/>
  <c r="G68" i="9"/>
  <c r="G67" i="9"/>
  <c r="G14" i="9"/>
  <c r="G64" i="9"/>
  <c r="G66" i="9"/>
  <c r="G13" i="9"/>
  <c r="G61" i="9"/>
  <c r="G30" i="9"/>
  <c r="G11" i="9"/>
  <c r="G47" i="9"/>
  <c r="G15" i="1" s="1"/>
  <c r="G80" i="9"/>
  <c r="G69" i="9"/>
  <c r="G4" i="9"/>
  <c r="G12" i="9"/>
  <c r="G27" i="9"/>
  <c r="G29" i="9"/>
  <c r="G42" i="9"/>
  <c r="G62" i="9"/>
  <c r="G9" i="9"/>
  <c r="G5" i="9"/>
  <c r="G28" i="9"/>
  <c r="G25" i="9"/>
  <c r="G43" i="9"/>
  <c r="G45" i="9"/>
  <c r="G24" i="9"/>
  <c r="G16" i="9"/>
  <c r="G41" i="9"/>
  <c r="G46" i="9"/>
  <c r="G44" i="9"/>
  <c r="G59" i="9"/>
  <c r="G40" i="9"/>
  <c r="G6" i="9"/>
  <c r="G57" i="9"/>
  <c r="G78" i="9"/>
  <c r="G56" i="9"/>
  <c r="G10" i="9"/>
  <c r="G60" i="9"/>
  <c r="G39" i="9"/>
  <c r="G74" i="9"/>
  <c r="G76" i="9"/>
  <c r="G8" i="9"/>
  <c r="G55" i="9"/>
  <c r="G26" i="9"/>
  <c r="G38" i="9"/>
  <c r="G58" i="9"/>
  <c r="G22" i="9"/>
  <c r="G77" i="9"/>
  <c r="G71" i="9"/>
  <c r="G20" i="9"/>
  <c r="G17" i="9"/>
  <c r="G21" i="9"/>
  <c r="G75" i="9"/>
  <c r="G19" i="9"/>
  <c r="G18" i="9"/>
  <c r="G54" i="9"/>
  <c r="G33" i="9"/>
  <c r="G31" i="9"/>
  <c r="G37" i="9"/>
  <c r="G72" i="9"/>
  <c r="G36" i="9"/>
  <c r="G70" i="9"/>
  <c r="G49" i="9"/>
  <c r="G65" i="9"/>
  <c r="G35" i="9"/>
  <c r="G34" i="9"/>
  <c r="G51" i="9"/>
  <c r="G53" i="9"/>
  <c r="G48" i="9"/>
  <c r="G50" i="9"/>
  <c r="G52" i="9"/>
  <c r="G15" i="9"/>
  <c r="G63" i="9"/>
  <c r="F64" i="9"/>
  <c r="D3" i="9"/>
  <c r="D72" i="9"/>
  <c r="B78" i="9"/>
  <c r="B75" i="9"/>
  <c r="B71" i="9"/>
  <c r="E64" i="9"/>
  <c r="E61" i="9"/>
  <c r="E58" i="9"/>
  <c r="C55" i="9"/>
  <c r="C52" i="9"/>
  <c r="E48" i="9"/>
  <c r="B45" i="9"/>
  <c r="E38" i="9"/>
  <c r="D35" i="9"/>
  <c r="F31" i="9"/>
  <c r="B28" i="9"/>
  <c r="B24" i="9"/>
  <c r="E19" i="9"/>
  <c r="B14" i="9"/>
  <c r="B68" i="9"/>
  <c r="C28" i="9"/>
  <c r="B7" i="9"/>
  <c r="C72" i="9"/>
  <c r="E67" i="9"/>
  <c r="D64" i="9"/>
  <c r="D61" i="9"/>
  <c r="D58" i="9"/>
  <c r="B55" i="9"/>
  <c r="B52" i="9"/>
  <c r="B48" i="9"/>
  <c r="F41" i="9"/>
  <c r="D38" i="9"/>
  <c r="C35" i="9"/>
  <c r="E31" i="9"/>
  <c r="D27" i="9"/>
  <c r="B19" i="9"/>
  <c r="D13" i="9"/>
  <c r="F58" i="9"/>
  <c r="F5" i="9"/>
  <c r="F80" i="9"/>
  <c r="F77" i="9"/>
  <c r="F74" i="9"/>
  <c r="F70" i="9"/>
  <c r="D67" i="9"/>
  <c r="C64" i="9"/>
  <c r="C61" i="9"/>
  <c r="B58" i="9"/>
  <c r="F51" i="9"/>
  <c r="F44" i="9"/>
  <c r="C38" i="9"/>
  <c r="E34" i="9"/>
  <c r="D31" i="9"/>
  <c r="C27" i="9"/>
  <c r="F18" i="9"/>
  <c r="C13" i="9"/>
  <c r="C45" i="9"/>
  <c r="E5" i="9"/>
  <c r="F6" i="9"/>
  <c r="E80" i="9"/>
  <c r="E77" i="9"/>
  <c r="E74" i="9"/>
  <c r="D70" i="9"/>
  <c r="C67" i="9"/>
  <c r="B64" i="9"/>
  <c r="B61" i="9"/>
  <c r="F57" i="9"/>
  <c r="F54" i="9"/>
  <c r="E51" i="9"/>
  <c r="F47" i="9"/>
  <c r="F15" i="1" s="1"/>
  <c r="E44" i="9"/>
  <c r="C41" i="9"/>
  <c r="B38" i="9"/>
  <c r="D34" i="9"/>
  <c r="C31" i="9"/>
  <c r="B27" i="9"/>
  <c r="B23" i="9"/>
  <c r="E18" i="9"/>
  <c r="B13" i="9"/>
  <c r="C71" i="9"/>
  <c r="D14" i="9"/>
  <c r="D5" i="9"/>
  <c r="D6" i="9"/>
  <c r="D80" i="9"/>
  <c r="D77" i="9"/>
  <c r="D74" i="9"/>
  <c r="C70" i="9"/>
  <c r="B67" i="9"/>
  <c r="F60" i="9"/>
  <c r="E57" i="9"/>
  <c r="E54" i="9"/>
  <c r="B51" i="9"/>
  <c r="E47" i="9"/>
  <c r="E15" i="1" s="1"/>
  <c r="D44" i="9"/>
  <c r="B41" i="9"/>
  <c r="C34" i="9"/>
  <c r="B31" i="9"/>
  <c r="D18" i="9"/>
  <c r="D78" i="9"/>
  <c r="C5" i="9"/>
  <c r="C6" i="9"/>
  <c r="C80" i="9"/>
  <c r="C77" i="9"/>
  <c r="B74" i="9"/>
  <c r="B70" i="9"/>
  <c r="F63" i="9"/>
  <c r="E60" i="9"/>
  <c r="D57" i="9"/>
  <c r="D54" i="9"/>
  <c r="F50" i="9"/>
  <c r="D47" i="9"/>
  <c r="D15" i="1" s="1"/>
  <c r="B44" i="9"/>
  <c r="D37" i="9"/>
  <c r="B34" i="9"/>
  <c r="E30" i="9"/>
  <c r="F26" i="9"/>
  <c r="F22" i="9"/>
  <c r="C18" i="9"/>
  <c r="C75" i="9"/>
  <c r="E35" i="9"/>
  <c r="F4" i="9"/>
  <c r="B6" i="9"/>
  <c r="B80" i="9"/>
  <c r="B77" i="9"/>
  <c r="F69" i="9"/>
  <c r="F66" i="9"/>
  <c r="D63" i="9"/>
  <c r="D60" i="9"/>
  <c r="C57" i="9"/>
  <c r="C54" i="9"/>
  <c r="E50" i="9"/>
  <c r="C47" i="9"/>
  <c r="C15" i="1" s="1"/>
  <c r="F40" i="9"/>
  <c r="C37" i="9"/>
  <c r="D30" i="9"/>
  <c r="E26" i="9"/>
  <c r="D22" i="9"/>
  <c r="E17" i="9"/>
  <c r="F11" i="9"/>
  <c r="E72" i="9"/>
  <c r="D52" i="9"/>
  <c r="E4" i="9"/>
  <c r="F76" i="9"/>
  <c r="E69" i="9"/>
  <c r="E66" i="9"/>
  <c r="C63" i="9"/>
  <c r="C60" i="9"/>
  <c r="B57" i="9"/>
  <c r="D50" i="9"/>
  <c r="B47" i="9"/>
  <c r="F43" i="9"/>
  <c r="E40" i="9"/>
  <c r="B37" i="9"/>
  <c r="F33" i="9"/>
  <c r="C30" i="9"/>
  <c r="B26" i="9"/>
  <c r="F21" i="9"/>
  <c r="C17" i="9"/>
  <c r="D11" i="9"/>
  <c r="D4" i="9"/>
  <c r="F8" i="9"/>
  <c r="F79" i="9"/>
  <c r="E76" i="9"/>
  <c r="E73" i="9"/>
  <c r="D69" i="9"/>
  <c r="C66" i="9"/>
  <c r="B63" i="9"/>
  <c r="B60" i="9"/>
  <c r="F53" i="9"/>
  <c r="C50" i="9"/>
  <c r="F46" i="9"/>
  <c r="E43" i="9"/>
  <c r="B40" i="9"/>
  <c r="E33" i="9"/>
  <c r="F29" i="9"/>
  <c r="E21" i="9"/>
  <c r="B17" i="9"/>
  <c r="F10" i="9"/>
  <c r="F61" i="9"/>
  <c r="C4" i="9"/>
  <c r="E8" i="9"/>
  <c r="D79" i="9"/>
  <c r="D76" i="9"/>
  <c r="C69" i="9"/>
  <c r="B66" i="9"/>
  <c r="E56" i="9"/>
  <c r="E53" i="9"/>
  <c r="B50" i="9"/>
  <c r="E46" i="9"/>
  <c r="D43" i="9"/>
  <c r="F36" i="9"/>
  <c r="C33" i="9"/>
  <c r="E29" i="9"/>
  <c r="F25" i="9"/>
  <c r="D21" i="9"/>
  <c r="F16" i="9"/>
  <c r="E10" i="9"/>
  <c r="E3" i="9"/>
  <c r="B42" i="9"/>
  <c r="B4" i="9"/>
  <c r="D8" i="9"/>
  <c r="C79" i="9"/>
  <c r="C76" i="9"/>
  <c r="F62" i="9"/>
  <c r="F59" i="9"/>
  <c r="D56" i="9"/>
  <c r="D53" i="9"/>
  <c r="F49" i="9"/>
  <c r="D46" i="9"/>
  <c r="C43" i="9"/>
  <c r="F39" i="9"/>
  <c r="E36" i="9"/>
  <c r="B33" i="9"/>
  <c r="D29" i="9"/>
  <c r="E25" i="9"/>
  <c r="C21" i="9"/>
  <c r="B16" i="9"/>
  <c r="D10" i="9"/>
  <c r="E55" i="9"/>
  <c r="B8" i="9"/>
  <c r="B79" i="9"/>
  <c r="B76" i="9"/>
  <c r="B73" i="9"/>
  <c r="F68" i="9"/>
  <c r="F65" i="9"/>
  <c r="E62" i="9"/>
  <c r="D59" i="9"/>
  <c r="C56" i="9"/>
  <c r="C53" i="9"/>
  <c r="D49" i="9"/>
  <c r="C46" i="9"/>
  <c r="F42" i="9"/>
  <c r="E39" i="9"/>
  <c r="D36" i="9"/>
  <c r="D25" i="9"/>
  <c r="B21" i="9"/>
  <c r="C10" i="9"/>
  <c r="F38" i="9"/>
  <c r="F71" i="9"/>
  <c r="E68" i="9"/>
  <c r="E65" i="9"/>
  <c r="D62" i="9"/>
  <c r="C59" i="9"/>
  <c r="B56" i="9"/>
  <c r="B53" i="9"/>
  <c r="C49" i="9"/>
  <c r="B46" i="9"/>
  <c r="E42" i="9"/>
  <c r="D39" i="9"/>
  <c r="B36" i="9"/>
  <c r="F28" i="9"/>
  <c r="C25" i="9"/>
  <c r="D20" i="9"/>
  <c r="F15" i="9"/>
  <c r="C9" i="9"/>
  <c r="C24" i="9"/>
  <c r="F78" i="9"/>
  <c r="F75" i="9"/>
  <c r="E71" i="9"/>
  <c r="D68" i="9"/>
  <c r="D65" i="9"/>
  <c r="B62" i="9"/>
  <c r="B59" i="9"/>
  <c r="B49" i="9"/>
  <c r="D42" i="9"/>
  <c r="C39" i="9"/>
  <c r="E32" i="9"/>
  <c r="E28" i="9"/>
  <c r="E24" i="9"/>
  <c r="C20" i="9"/>
  <c r="E15" i="9"/>
  <c r="B9" i="9"/>
  <c r="F48" i="9"/>
  <c r="B3" i="9"/>
  <c r="E7" i="9"/>
  <c r="F72" i="9"/>
  <c r="E78" i="9"/>
  <c r="D75" i="9"/>
  <c r="D71" i="9"/>
  <c r="C68" i="9"/>
  <c r="C65" i="9"/>
  <c r="F55" i="9"/>
  <c r="E52" i="9"/>
  <c r="D45" i="9"/>
  <c r="C42" i="9"/>
  <c r="B39" i="9"/>
  <c r="F35" i="9"/>
  <c r="D28" i="9"/>
  <c r="D24" i="9"/>
  <c r="B20" i="9"/>
  <c r="E14" i="9"/>
  <c r="B30" i="9"/>
  <c r="F27" i="9"/>
  <c r="B25" i="9"/>
  <c r="C22" i="9"/>
  <c r="D19" i="9"/>
  <c r="E16" i="9"/>
  <c r="C11" i="9"/>
  <c r="B5" i="9"/>
  <c r="E6" i="9"/>
  <c r="B72" i="9"/>
  <c r="C78" i="9"/>
  <c r="E75" i="9"/>
  <c r="B69" i="9"/>
  <c r="D66" i="9"/>
  <c r="E63" i="9"/>
  <c r="C58" i="9"/>
  <c r="D55" i="9"/>
  <c r="F52" i="9"/>
  <c r="E49" i="9"/>
  <c r="C44" i="9"/>
  <c r="E41" i="9"/>
  <c r="C36" i="9"/>
  <c r="D33" i="9"/>
  <c r="F30" i="9"/>
  <c r="E27" i="9"/>
  <c r="F24" i="9"/>
  <c r="B22" i="9"/>
  <c r="C19" i="9"/>
  <c r="D16" i="9"/>
  <c r="F13" i="9"/>
  <c r="B11" i="9"/>
  <c r="C16" i="9"/>
  <c r="E13" i="9"/>
  <c r="B18" i="9"/>
  <c r="D15" i="9"/>
  <c r="F12" i="9"/>
  <c r="B10" i="9"/>
  <c r="D51" i="9"/>
  <c r="D48" i="9"/>
  <c r="F45" i="9"/>
  <c r="B43" i="9"/>
  <c r="D40" i="9"/>
  <c r="F37" i="9"/>
  <c r="B35" i="9"/>
  <c r="C29" i="9"/>
  <c r="D26" i="9"/>
  <c r="E23" i="9"/>
  <c r="F20" i="9"/>
  <c r="C15" i="9"/>
  <c r="E12" i="9"/>
  <c r="C8" i="9"/>
  <c r="E79" i="9"/>
  <c r="C74" i="9"/>
  <c r="E70" i="9"/>
  <c r="F67" i="9"/>
  <c r="B65" i="9"/>
  <c r="C62" i="9"/>
  <c r="E59" i="9"/>
  <c r="F56" i="9"/>
  <c r="B54" i="9"/>
  <c r="C51" i="9"/>
  <c r="C48" i="9"/>
  <c r="E45" i="9"/>
  <c r="C40" i="9"/>
  <c r="E37" i="9"/>
  <c r="F34" i="9"/>
  <c r="B32" i="9"/>
  <c r="B29" i="9"/>
  <c r="C26" i="9"/>
  <c r="E20" i="9"/>
  <c r="F17" i="9"/>
  <c r="B15" i="9"/>
  <c r="D12" i="9"/>
  <c r="F9" i="9"/>
  <c r="C12" i="9"/>
  <c r="E9" i="9"/>
  <c r="D17" i="9"/>
  <c r="F14" i="9"/>
  <c r="B12" i="9"/>
  <c r="D9" i="9"/>
  <c r="E22" i="9"/>
  <c r="F19" i="9"/>
  <c r="C14" i="9"/>
  <c r="E11" i="9"/>
  <c r="C14" i="1" l="1"/>
  <c r="C2" i="3" s="1"/>
  <c r="E14" i="1"/>
  <c r="G14" i="1"/>
  <c r="F2" i="3" s="1"/>
  <c r="D14" i="1"/>
  <c r="D2" i="3" s="1"/>
  <c r="F14" i="1"/>
  <c r="F24" i="1" s="1"/>
  <c r="F36" i="1" s="1"/>
  <c r="F48" i="1" s="1"/>
  <c r="D3" i="3"/>
  <c r="C3" i="3"/>
  <c r="E3" i="3"/>
  <c r="F3" i="3"/>
  <c r="G2" i="3"/>
  <c r="G24" i="1" l="1"/>
  <c r="G36" i="1" s="1"/>
  <c r="G49" i="1" s="1"/>
  <c r="E2" i="3"/>
</calcChain>
</file>

<file path=xl/sharedStrings.xml><?xml version="1.0" encoding="utf-8"?>
<sst xmlns="http://schemas.openxmlformats.org/spreadsheetml/2006/main" count="1764" uniqueCount="919">
  <si>
    <t>Personalien</t>
  </si>
  <si>
    <t>Name</t>
  </si>
  <si>
    <t>Vorname</t>
  </si>
  <si>
    <t>Geburtsdatum</t>
  </si>
  <si>
    <t>Schule</t>
  </si>
  <si>
    <t>bitte wählen</t>
  </si>
  <si>
    <t>Sie können sich mit diesem Formular bei der LWB OW für die aufgeführten Kurse anmelden. Damit entfällt die Anmeldung via Internet Anmeldeplattform.</t>
  </si>
  <si>
    <t xml:space="preserve">Mailadresse: 
lwb@ow.ch </t>
  </si>
  <si>
    <t>Anbieter</t>
  </si>
  <si>
    <t>Kursnr.</t>
  </si>
  <si>
    <t>Kurstitel</t>
  </si>
  <si>
    <t>Kursdaten</t>
  </si>
  <si>
    <t>Adressaten</t>
  </si>
  <si>
    <t>Std.</t>
  </si>
  <si>
    <t>Vollkosten</t>
  </si>
  <si>
    <t>Total Stunden NORI:</t>
  </si>
  <si>
    <r>
      <t xml:space="preserve">Kurse, die </t>
    </r>
    <r>
      <rPr>
        <b/>
        <u/>
        <sz val="11"/>
        <color theme="1"/>
        <rFont val="Arial Unicode MS"/>
        <family val="2"/>
      </rPr>
      <t>nicht im NORI</t>
    </r>
    <r>
      <rPr>
        <b/>
        <sz val="11"/>
        <color theme="1"/>
        <rFont val="Arial Unicode MS"/>
        <family val="2"/>
      </rPr>
      <t xml:space="preserve"> Weiterbildungsprogramm enthalten sind.</t>
    </r>
  </si>
  <si>
    <r>
      <rPr>
        <b/>
        <sz val="8"/>
        <color theme="1"/>
        <rFont val="Arial"/>
        <family val="2"/>
      </rPr>
      <t>Für diese Kurse müssen Sie sich bei den Anbietern direkt anmelden (</t>
    </r>
    <r>
      <rPr>
        <b/>
        <u/>
        <sz val="8"/>
        <color theme="1"/>
        <rFont val="Arial"/>
        <family val="2"/>
      </rPr>
      <t>ausgenommen PH LU, SZ, ZG Kurse - Anmeldungen an lwb@ow.ch</t>
    </r>
    <r>
      <rPr>
        <b/>
        <sz val="8"/>
        <color theme="1"/>
        <rFont val="Arial"/>
        <family val="2"/>
      </rPr>
      <t>).</t>
    </r>
    <r>
      <rPr>
        <sz val="8"/>
        <color theme="1"/>
        <rFont val="Arial"/>
        <family val="2"/>
      </rPr>
      <t xml:space="preserve">
</t>
    </r>
    <r>
      <rPr>
        <i/>
        <sz val="8"/>
        <color theme="1"/>
        <rFont val="Arial"/>
        <family val="2"/>
      </rPr>
      <t>(Ihnen werden die Vollkosten in Rechnung gestellt. Bitte informieren Sie sich mit dem nebenstehenden Link über die Rückerstattungsmöglichkeit dieser Kosten).</t>
    </r>
  </si>
  <si>
    <t>Link Kosten-erstattung</t>
  </si>
  <si>
    <t>Total Stunden / Kosten für Kurse ausserhalb NORI:</t>
  </si>
  <si>
    <t>Gesamttotal WB-Stunden:</t>
  </si>
  <si>
    <r>
      <t xml:space="preserve">Weiterbildungen (Studiengänge CAS, DAS, MAS) und IWB etc. </t>
    </r>
    <r>
      <rPr>
        <sz val="10"/>
        <color theme="1"/>
        <rFont val="Arial Unicode MS"/>
      </rPr>
      <t>(bitte Kopie Weiterbildungsvertrag an lwb@ow.ch)</t>
    </r>
  </si>
  <si>
    <t>Bezeichnung</t>
  </si>
  <si>
    <t>Total Stunden:</t>
  </si>
  <si>
    <t>Datum:</t>
  </si>
  <si>
    <t>Das Einverständnis der Schulleitung ist vorhanden.</t>
  </si>
  <si>
    <t>An.</t>
  </si>
  <si>
    <t>Daten</t>
  </si>
  <si>
    <t>VK</t>
  </si>
  <si>
    <t>LP B</t>
  </si>
  <si>
    <t>Adresse</t>
  </si>
  <si>
    <t>PLZ</t>
  </si>
  <si>
    <t>Wohnort</t>
  </si>
  <si>
    <t>Tel. Privat</t>
  </si>
  <si>
    <t>Tel. Schule</t>
  </si>
  <si>
    <t>E-Mail</t>
  </si>
  <si>
    <t>Stufe</t>
  </si>
  <si>
    <t>OW</t>
  </si>
  <si>
    <t>NW</t>
  </si>
  <si>
    <t>UR</t>
  </si>
  <si>
    <t>LU</t>
  </si>
  <si>
    <t>SZ</t>
  </si>
  <si>
    <t>ZG</t>
  </si>
  <si>
    <t>Alpnach</t>
  </si>
  <si>
    <t>Engelberg</t>
  </si>
  <si>
    <t>Giswil</t>
  </si>
  <si>
    <t>Kerns</t>
  </si>
  <si>
    <t>Melchtal</t>
  </si>
  <si>
    <t>Lungern</t>
  </si>
  <si>
    <t>Sachseln</t>
  </si>
  <si>
    <t>Flüeli-Ranft</t>
  </si>
  <si>
    <t>Sarnen</t>
  </si>
  <si>
    <t>Kägiswil</t>
  </si>
  <si>
    <t>Stalden</t>
  </si>
  <si>
    <t>Wilen</t>
  </si>
  <si>
    <t>GrundacherSchule</t>
  </si>
  <si>
    <t>Kantonsschule Obwalden</t>
  </si>
  <si>
    <t>Schulmedia</t>
  </si>
  <si>
    <t>Sonderschule Rütimattli</t>
  </si>
  <si>
    <t>BWZ Obwalden</t>
  </si>
  <si>
    <t>Andere Obwalden</t>
  </si>
  <si>
    <t>Alle</t>
  </si>
  <si>
    <t>Materialkosten:</t>
  </si>
  <si>
    <r>
      <rPr>
        <b/>
        <u/>
        <sz val="10"/>
        <color theme="1"/>
        <rFont val="Arial Nova Cond"/>
        <family val="2"/>
      </rPr>
      <t>OW Kurse:</t>
    </r>
    <r>
      <rPr>
        <sz val="10"/>
        <color theme="1"/>
        <rFont val="Arial Nova Cond"/>
        <family val="2"/>
      </rPr>
      <t xml:space="preserve"> an diesen Kursen werden keine Materialkosten durch die Kursleitungen eingezogen.</t>
    </r>
  </si>
  <si>
    <r>
      <rPr>
        <b/>
        <u/>
        <sz val="10"/>
        <color theme="1"/>
        <rFont val="Arial Nova Cond"/>
        <family val="2"/>
      </rPr>
      <t>Alle anderen NORI Kurse</t>
    </r>
    <r>
      <rPr>
        <sz val="10"/>
        <color theme="1"/>
        <rFont val="Arial Nova Cond"/>
        <family val="2"/>
      </rPr>
      <t xml:space="preserve">: die Materialkosten werden entweder direkt am Kurs eingezogen oder durch die LWB Fachstelle in Rechnung gestellt. Als Obwaldner Lehrperson können Sie die bezahlten Materialkosten mit dem LWB Spesenabrechnungsformular zurückfordern: </t>
    </r>
  </si>
  <si>
    <t>www.lwb.ow.ch / Dienstleistungen / LWB Spesenabrechnung</t>
  </si>
  <si>
    <t>KursCode</t>
  </si>
  <si>
    <t>Kt</t>
  </si>
  <si>
    <t>Titel</t>
  </si>
  <si>
    <t>Dauer</t>
  </si>
  <si>
    <t>Z 1, SHP</t>
  </si>
  <si>
    <t>US, Z 2</t>
  </si>
  <si>
    <t>Z 1 + 2</t>
  </si>
  <si>
    <t>Einführungsveranstaltung für neue oder wiedereinsteigende Lehrpersonen</t>
  </si>
  <si>
    <t>Alle (nur OW)</t>
  </si>
  <si>
    <t>Vorstellung Schulpsychologischer Dienst OW</t>
  </si>
  <si>
    <t>Selbstverteidigungskurs für Frauen</t>
  </si>
  <si>
    <t>Alle Frauen</t>
  </si>
  <si>
    <t>LP</t>
  </si>
  <si>
    <t>Boxenstopp: Wie geht es mir als Lehrperson?</t>
  </si>
  <si>
    <t>Die gesunde Stimme</t>
  </si>
  <si>
    <t>Z 3</t>
  </si>
  <si>
    <t>Hilfe, in meiner Klasse wird gemobbt</t>
  </si>
  <si>
    <t>Z 1</t>
  </si>
  <si>
    <t>Kinder aus belasteten Familien erkennen und begleiten</t>
  </si>
  <si>
    <t>Z 3, SEK II</t>
  </si>
  <si>
    <t>Z 2 + 3</t>
  </si>
  <si>
    <t>KG</t>
  </si>
  <si>
    <t>Z 1 + 2, SHP</t>
  </si>
  <si>
    <t>US, MS I</t>
  </si>
  <si>
    <t>Unterrichtsstörungen sicher begegnen: Positiver Umgang mit schwierigen Situationen im Schulalltag</t>
  </si>
  <si>
    <t>Z 1 - 3</t>
  </si>
  <si>
    <t>Workshop body'n brain: spielerisch die Konzentration fördern</t>
  </si>
  <si>
    <t>KG, SHP</t>
  </si>
  <si>
    <t>MS II</t>
  </si>
  <si>
    <t>Escape-Spiele im Unterricht</t>
  </si>
  <si>
    <t>Z 2</t>
  </si>
  <si>
    <t>MS II, Z 3</t>
  </si>
  <si>
    <t>LP (nur OW)</t>
  </si>
  <si>
    <t>Z 1, MS I</t>
  </si>
  <si>
    <t>US, Z 2 + 3</t>
  </si>
  <si>
    <t>Digitale Karten im Unterricht</t>
  </si>
  <si>
    <t>Z 2 + 3, SEK II</t>
  </si>
  <si>
    <t>Robotik mit explore-it</t>
  </si>
  <si>
    <t>Z 3, SHP</t>
  </si>
  <si>
    <t>Unterstützte Kommunikation in Theorie und Praxis (inkl. Einführung in die PORTA-Gebärden)</t>
  </si>
  <si>
    <t>Sketchnotes ohne wenn und aber…</t>
  </si>
  <si>
    <t>MS II, Z 3, SEK II</t>
  </si>
  <si>
    <t>Werken mit dem Taschenmesser</t>
  </si>
  <si>
    <t>Lindy Hop (Paartanz) in Musik sowie Bewegung und Sport</t>
  </si>
  <si>
    <t>Musikalische Kurzinputs für den Musikunterricht: Starter, Intermezzo, Warm-up, Muntermacher mit Groove, Move &amp; Sing</t>
  </si>
  <si>
    <t>US, Z 2 + 3, SEK II, SHP, DaZ, Logo</t>
  </si>
  <si>
    <t>LP mit SLRG-Brevet</t>
  </si>
  <si>
    <t>Schwimmen: SLRG WK Pool für Brevet I, Basis Pool, Plus Pool (ohne CPR)</t>
  </si>
  <si>
    <t>Schwimmen: SLRG WK Modul See für Brevet See (ohne CPR)</t>
  </si>
  <si>
    <t>MF J+S Skifahren</t>
  </si>
  <si>
    <t>LP mit J+S Anerkennung Skifahren</t>
  </si>
  <si>
    <t xml:space="preserve">Kombikurs: Schwimmen WK Pool und WK BLS-AED </t>
  </si>
  <si>
    <t>Z 1 - 3, SHP</t>
  </si>
  <si>
    <t>Attraktive Arbeitsblätter, Flyer und Lernlandkarten mit Canva gestalten</t>
  </si>
  <si>
    <t>Kind im Autismusspektrum im Unterricht begleiten</t>
  </si>
  <si>
    <t>Z 1 + 2, SHP, Logo</t>
  </si>
  <si>
    <t>SL</t>
  </si>
  <si>
    <t>Stiftsschule Engelberg</t>
  </si>
  <si>
    <t>Sportmittelschule Engelberg</t>
  </si>
  <si>
    <t>SHP</t>
  </si>
  <si>
    <t>Pensionierungsplanung – individuelle Möglichkeiten kennen und nutzen</t>
  </si>
  <si>
    <t>Z 1 - 3, SHP, Logo, DaZ</t>
  </si>
  <si>
    <t>Psychologie im Schulzimmer und wie man sie für sich nutzen kann</t>
  </si>
  <si>
    <t>Die gesunde Stimme 2 (Vertiefungsmodul)</t>
  </si>
  <si>
    <t>E-Learning «Kommunikationstraining für Lehrpersonen»</t>
  </si>
  <si>
    <t>Trauern Kinder und Jugendliche anders? Kompetent begleiten und handeln in Krisen- und Verlustsituationen</t>
  </si>
  <si>
    <t>Schulabsentismus – eine interdisziplinäre Herausforderung</t>
  </si>
  <si>
    <t>«TEACCH» für alle – ein Lösungsansatz für den Schulalltag im Individualisierungsdschungel?</t>
  </si>
  <si>
    <t>Out of the Box into the Wald! Intuition als Grundlage der Kreativität</t>
  </si>
  <si>
    <t>Holkurs</t>
  </si>
  <si>
    <t>Lernwelt – ein Projekt der Schulischen Heilpädagogik – wenn Heilpädagogik auf das Churer-Modell trifft</t>
  </si>
  <si>
    <t>Mut zu vielfältigeren Beurteilungsanlässen</t>
  </si>
  <si>
    <t>Sujet-Stempel für den Unterricht</t>
  </si>
  <si>
    <t>Fröhliche Leitfigur aus Wolle</t>
  </si>
  <si>
    <t>Churermodell – eine Möglichkeit der Differenzierung im Unterricht</t>
  </si>
  <si>
    <t>Motivierende und wirksame Lese- und Schreibförderung</t>
  </si>
  <si>
    <t>Literaturunterricht aus erster Hand</t>
  </si>
  <si>
    <t>US, MS I, SHP, DaZ</t>
  </si>
  <si>
    <t>Z 1 + 2, SHP, DaZ, Logo</t>
  </si>
  <si>
    <t>Einführung: Satzbaumodell und Satzstrukturanalyse</t>
  </si>
  <si>
    <t>Ready, steady, go! CLIL mit Englisch und Sport</t>
  </si>
  <si>
    <t>US, Z 2, SHP</t>
  </si>
  <si>
    <t>MatheMAGIE</t>
  </si>
  <si>
    <t>Kräuter mit allen Sinnen erleben</t>
  </si>
  <si>
    <t>Essbare Landschaft</t>
  </si>
  <si>
    <t>Sexualkunde Zyklus 2: Methodisch-didaktische Umsetzungsmöglichkeiten</t>
  </si>
  <si>
    <t>Essstörungen bei Kindern und Jugendlichen</t>
  </si>
  <si>
    <t>KI sinnvoll und gewinnbringend im Geschichtsunterricht nutzen</t>
  </si>
  <si>
    <t>Sexualkunde Zyklus 3: Methodisch didaktische Umsetzungsmöglichkeiten</t>
  </si>
  <si>
    <t>Plotten im Unterricht</t>
  </si>
  <si>
    <t>US, Z 2 + 3, SEK II</t>
  </si>
  <si>
    <t xml:space="preserve">Cyanotypie – Fotografie mit der Sonne </t>
  </si>
  <si>
    <t>LEDs im Textilen Gestalten</t>
  </si>
  <si>
    <t>Töpfern – Ton erfahren, gestalten, vermitteln</t>
  </si>
  <si>
    <t>Instrumentale Liedbegleitung auf der Gitarre, Klavier, Akkordeon, Percussion, Stimmbildung u.w., (Einzelunterricht)</t>
  </si>
  <si>
    <t>Update kantonaler Schulsporttag Obwalden</t>
  </si>
  <si>
    <t>Z 2 (nur OW LP)</t>
  </si>
  <si>
    <t>Z 1 - 3 (nur OW)</t>
  </si>
  <si>
    <t>KI im Klassenzimmer: Grundlagen</t>
  </si>
  <si>
    <t>KI im Klassenzimmer: Individuelle Lernassistenten entwickeln</t>
  </si>
  <si>
    <t>Z 2 + 3, SEK II, SHP, DaZ, BBF</t>
  </si>
  <si>
    <t>KI im Klassenzimmer: Deep Dive</t>
  </si>
  <si>
    <t>Künstliche Intelligenz – (k)ein Thema für meine Klasse?</t>
  </si>
  <si>
    <t>Praxiseinblick: Selbstorganisiertes Lernen im Projektunterricht</t>
  </si>
  <si>
    <t>Ideenpool und Hintergründe zur Grafomotorik auf der Kindergartenstufe</t>
  </si>
  <si>
    <t>KG, SHP, DaZ, Logo</t>
  </si>
  <si>
    <t>Joyful Workplace. Schlüsselfaktoren für sichtbare Arbeitsplatz-Attraktivität</t>
  </si>
  <si>
    <t>Elterngespräche, die begeistern!</t>
  </si>
  <si>
    <t>Z 1 + 2, SHP, DaZ, SSA</t>
  </si>
  <si>
    <t>Wie fördere ich respektvollen Umgang in einer vielfältigen Gesellschaft?</t>
  </si>
  <si>
    <t>Bitte wählen</t>
  </si>
  <si>
    <t>NORI Kurse 2026/2027</t>
  </si>
  <si>
    <t>Kurskosten</t>
  </si>
  <si>
    <t>Rechnungsstellung Kurskosten:</t>
  </si>
  <si>
    <r>
      <t xml:space="preserve">Teilrechnung: ca. 20. Dezember, Endabrechnung 15. Juli / an Gemeinden/Schulen - </t>
    </r>
    <r>
      <rPr>
        <b/>
        <sz val="10"/>
        <color theme="1"/>
        <rFont val="Arial Nova Cond"/>
        <family val="2"/>
      </rPr>
      <t>keine Kostenbeteiligung für Lehrpersonen</t>
    </r>
  </si>
  <si>
    <t>Kurse aus dem NORI-Programmheft 2026/2027</t>
  </si>
  <si>
    <t>26/11.01.01LU</t>
  </si>
  <si>
    <t>Grundlagenkurs Rassismus ver.w.orten – hin zu einer rassismuskritischen Schulkultur</t>
  </si>
  <si>
    <t>Mi 20.1, 3.2.27, 15.00 - 18.30 Uhr</t>
  </si>
  <si>
    <t>26/11.01.01SZ</t>
  </si>
  <si>
    <t>Das Schuljahr 2026/27 planen</t>
  </si>
  <si>
    <t>26/11-201</t>
  </si>
  <si>
    <t>Mo 31.8.26, 17.30 - 19.00 Uhr</t>
  </si>
  <si>
    <t>neue LP (nur OW)</t>
  </si>
  <si>
    <t>26/11-203</t>
  </si>
  <si>
    <t>Mi 4.11.26, 17.15 - 18.15 Uhr</t>
  </si>
  <si>
    <t>26/11-205</t>
  </si>
  <si>
    <t>Kennen lernen Berufs- und Weiterbildungsberatung, Frühintervention IV und Case Management Berufsbildung</t>
  </si>
  <si>
    <t>Do 5.11.26, 17.30 - 18.30 Uhr</t>
  </si>
  <si>
    <t>26/12.01.01SZ</t>
  </si>
  <si>
    <t>Mi 28.10.26, 13.45 - 18.00 Uhr</t>
  </si>
  <si>
    <t>26/120.05.01ZG</t>
  </si>
  <si>
    <t>Mi 23.9.26, 14.00 - 17.00 Uhr</t>
  </si>
  <si>
    <t>26/120.06.01ZG</t>
  </si>
  <si>
    <t>Mi 27.1.27, 14.00 - 17.00 Uhr</t>
  </si>
  <si>
    <t>26/120.07.01ZG</t>
  </si>
  <si>
    <t>Förderung von Exekutiven Funktionen im Spiel</t>
  </si>
  <si>
    <t>Mi 2.9.26, 14.00 - 16.30 Uhr</t>
  </si>
  <si>
    <t>26/13-101</t>
  </si>
  <si>
    <t>CANTIENICA® -Training: Stärkt von innen nach aussen und von unten nach oben, für Entspannung und Leichtigkeit im Leben und im Berufsalltag.</t>
  </si>
  <si>
    <t>Mo 12.10, 19.10, 26.10, 2.11, 9.11, 16.11.26, 18.00 - 19.00 Uhr</t>
  </si>
  <si>
    <t>26/13-102</t>
  </si>
  <si>
    <t>Mi 4.11.26, 13.30 - 17.00 Uhr</t>
  </si>
  <si>
    <t>LP, SHP</t>
  </si>
  <si>
    <t>26/13-103</t>
  </si>
  <si>
    <t>26/13-104</t>
  </si>
  <si>
    <t>Do 18.2, 25.2, 4.3, 11.3, 18.3, 25.3.27, 19.30 - 21.30 Uhr</t>
  </si>
  <si>
    <t>26/13-203</t>
  </si>
  <si>
    <t>26/13-204</t>
  </si>
  <si>
    <t>26/13-205</t>
  </si>
  <si>
    <t>BLS-AED-SRC Komplett Kurs: Erste Hilfe leisten (Grundkurs/Refresher)</t>
  </si>
  <si>
    <t>Mi 20.1.27, 13.30 - 17.00 Uhr</t>
  </si>
  <si>
    <t>26/13-207</t>
  </si>
  <si>
    <t>Yoga - Körper und Geist zur Ruhe bringen</t>
  </si>
  <si>
    <t>Fr 6.11, 13.11, 20.11, 27.11.26, 17.00 - 18.15 Uhr</t>
  </si>
  <si>
    <t>26/13-301</t>
  </si>
  <si>
    <t>Life Balance Check – Mentale Stärke für ein gesundes Gleichgewicht</t>
  </si>
  <si>
    <t>Mi 9.12.26, 13.30 - 17.00 Uhr</t>
  </si>
  <si>
    <t>26/13-302</t>
  </si>
  <si>
    <t>Entdecke deinen eigenen Clown - oder die Leichtigkeit des Seins</t>
  </si>
  <si>
    <t>Sa 19.9.26, 08.30 - 17.00 Uhr</t>
  </si>
  <si>
    <t>26/13-303</t>
  </si>
  <si>
    <t>Mental gesund durch den (Berufs-)Alltag</t>
  </si>
  <si>
    <t>26/13-304</t>
  </si>
  <si>
    <t>Auftanken – innehalten, Ressourcen entdecken, Lösungen finden</t>
  </si>
  <si>
    <t>26/140.04.01ZG</t>
  </si>
  <si>
    <t>Denk- und Wahrnehmungsmuster hinterfragen anhand des Konzepts des zweiten Blicks</t>
  </si>
  <si>
    <t>Mi 26.5.27, 13.30 - 16.30 Uhr</t>
  </si>
  <si>
    <t>26/14-101</t>
  </si>
  <si>
    <t>26/14-102</t>
  </si>
  <si>
    <t>Achtsame und wirksame Gesprächsführung mit (einzelnen) Kindern</t>
  </si>
  <si>
    <t>Mi 17.2, 3.3.27, 16.30 - 18.00 Uhr</t>
  </si>
  <si>
    <t>26/14-201</t>
  </si>
  <si>
    <t>Kommunikation als Brücke - wie aus schwierigen Gesprächen echte Verbindungen entstehen</t>
  </si>
  <si>
    <t>Mi 18.11, 2.12.26, 13.30 - 17.00 Uhr</t>
  </si>
  <si>
    <t>26/14-202</t>
  </si>
  <si>
    <t>Friedensbrücke - Konflikte unter Schülerinnen und Schülern einfach lösen</t>
  </si>
  <si>
    <t>Sa 19.9.26, 08.00 - 12.00 Uhr</t>
  </si>
  <si>
    <t>Z 1 + 2, SHP, DaZ, BBF</t>
  </si>
  <si>
    <t>26/14-203</t>
  </si>
  <si>
    <t>Brücken bauen, wenn es brennt: Zusammenarbeit mit belasteten Familien. Fokus Trennung</t>
  </si>
  <si>
    <t>Mi 11.11.26, 13.30 - 16.30 Uhr</t>
  </si>
  <si>
    <t>26/15.01.01SZ</t>
  </si>
  <si>
    <t>Zwischen Funkenflug und Pausenpuls – Zeitmanagement für Le</t>
  </si>
  <si>
    <t>26/15-201</t>
  </si>
  <si>
    <t>Effektives Ressourcenmanagement: Arbeitsorganisation für Lehrpersonen - Mehr Zeit, Energie und Fokus im Schulalltag</t>
  </si>
  <si>
    <t>Do 4.3, 11.3.27, 17.30 - 19.30 Uhr</t>
  </si>
  <si>
    <t>26/15-202</t>
  </si>
  <si>
    <t>Erfolgsfaktor Pause - take a break</t>
  </si>
  <si>
    <t>Mi 13.1, 27.1.27, 13.30 - 17.00 Uhr</t>
  </si>
  <si>
    <t>26/16.01.01SZ</t>
  </si>
  <si>
    <t>Grundausbildung Praxislehrperson für die berufspraktische Ausbildung an der PHSZ</t>
  </si>
  <si>
    <t>Mi 24.6.26, 13.30 - 16.30 Uhr; Mo 6.7.26, 13.30 - 16.30 Uhr; Di 7.7.26, 13.30 - 16.30 Uhr; Mi 8.7.26, 13.30 - 16.30 Uhr; Do 21.1.27, 13.30 - 16.30 Uhr; Mi 24.2.27, 13.30 - 16.30 Uhr</t>
  </si>
  <si>
    <t>26/161.01.01ZG</t>
  </si>
  <si>
    <t xml:space="preserve">Auch «gifted and native speakers» wollen im Englischunterricht gefördert werden </t>
  </si>
  <si>
    <t>Mi 16.9, 17.3.27, 14.00 - 16.30 Uhr</t>
  </si>
  <si>
    <t>26/21.01.01SZ</t>
  </si>
  <si>
    <t>Sa 19.9.26, 09.00 - 16.00 Uhr</t>
  </si>
  <si>
    <t>26/21.02.01LU</t>
  </si>
  <si>
    <t>Grundkurs: Einführung in die «Gewaltfreie Kommunikation nach Marshall B. Rosenberg»</t>
  </si>
  <si>
    <t>Di 1.9, 15.9, 27.10, 24.11.26, 18.00 - 21.00 Uhr</t>
  </si>
  <si>
    <t>26/21-101</t>
  </si>
  <si>
    <t>Praxislabor Achtsamkeit – Mehr Präsenz und Ruhe im Schulalltag</t>
  </si>
  <si>
    <t>Mi 26.8.26, 14.00 - 16.30 Uhr</t>
  </si>
  <si>
    <t>26/21-102</t>
  </si>
  <si>
    <t>chili - Stark im Konflikt</t>
  </si>
  <si>
    <t>Mi 2.9.26, 13.30 - 17.00 Uhr</t>
  </si>
  <si>
    <t>26/21-103</t>
  </si>
  <si>
    <t>BäuMIX Schlemmen - Tipps und Tricks rund ums Kochen und Backen am Feuer</t>
  </si>
  <si>
    <t>Mi 9.9.26, 13.30 - 19.30 Uhr</t>
  </si>
  <si>
    <t>26/21-105</t>
  </si>
  <si>
    <t>BäuMIX Ofenbauen - Ein Kurs rund ums Ofen-Bauen und Einheizen!</t>
  </si>
  <si>
    <t>Mi 4.11.26, 13.30 - 19.30 Uhr</t>
  </si>
  <si>
    <t>26/21-106</t>
  </si>
  <si>
    <t>Hier entfacht dein Feuer - ein bäuMIX Resilienztraining</t>
  </si>
  <si>
    <t>Mi 27.1.27, 13.30 - 19.30 Uhr</t>
  </si>
  <si>
    <t>26/21-107</t>
  </si>
  <si>
    <t>Mi 3.3.27, 13.30 - 16.30 Uhr</t>
  </si>
  <si>
    <t>26/21-201</t>
  </si>
  <si>
    <t>Ohnmacht lähmt – Selbstbehauptung stärkt</t>
  </si>
  <si>
    <t>Mi 4.11, 11.11.26, 13.30 - 16.30 Uhr</t>
  </si>
  <si>
    <t>26/21-202</t>
  </si>
  <si>
    <t>Emotionen in der Schule</t>
  </si>
  <si>
    <t>26/21-204</t>
  </si>
  <si>
    <t>Do 10.9.26, 18.00 - 20.30 Uhr</t>
  </si>
  <si>
    <t>26/21-302</t>
  </si>
  <si>
    <t>Purzelbaum-Austauschtreffen</t>
  </si>
  <si>
    <t>Mi 23.9.26, 13.30 - 17.00 Uhr</t>
  </si>
  <si>
    <t>26/21-303</t>
  </si>
  <si>
    <t>Sa 13.3.27, 08.30 - 17.00 Uhr</t>
  </si>
  <si>
    <t>26/21-304</t>
  </si>
  <si>
    <t>Von der Praxis für die Praxis: Zugänge zu herausforderndem Verhalten</t>
  </si>
  <si>
    <t>26/21-305</t>
  </si>
  <si>
    <t>«Wie geht's dir?» – praktische Umsetzung der Kampagne zur Stärkung der psychischen Gesundheit</t>
  </si>
  <si>
    <t>Mi 21.4.27, 13.30 - 17.00 Uhr</t>
  </si>
  <si>
    <t>US, Z 2 + 3, SSA</t>
  </si>
  <si>
    <t>26/21-306</t>
  </si>
  <si>
    <t>LGBT+ Jugendliche verstehen und unterstützen</t>
  </si>
  <si>
    <t>Mi 28.10.26, 13.30 - 17.00 Uhr</t>
  </si>
  <si>
    <t>US, Z 2 + 3, SHP, DaZ, PmT, SL, Logo, DaZ, SSA, BBF</t>
  </si>
  <si>
    <t>26/22-101</t>
  </si>
  <si>
    <t>Stark und mutig zur Schule - Ein tierisch bunter Unterricht!</t>
  </si>
  <si>
    <t>Mi 11.11.26, 13.30 - 17.00 Uhr</t>
  </si>
  <si>
    <t>26/22-102</t>
  </si>
  <si>
    <t>Das Gefühlshotel – Emotionen mit Kindern entdecken und verstehen</t>
  </si>
  <si>
    <t>Sa 16.1.27, 09.00 - 17.00 Uhr</t>
  </si>
  <si>
    <t>Z 1, MS I, SHP</t>
  </si>
  <si>
    <t>26/22-103</t>
  </si>
  <si>
    <t>Integrative Begabungs- und Begabtenförderung im Zyklus 1 spielerisch, lustvoll und konkret umsetzen</t>
  </si>
  <si>
    <t>Sa 20.2.27, 09.00 - 16.00 Uhr</t>
  </si>
  <si>
    <t>Z 1, SHP, BBF</t>
  </si>
  <si>
    <t>26/22-104</t>
  </si>
  <si>
    <t>Lerncoaching - Mache ich das nicht schon längst?</t>
  </si>
  <si>
    <t>26/22-105</t>
  </si>
  <si>
    <t>Wie Kinder trauern - Tod und Trauer in der Schule</t>
  </si>
  <si>
    <t>Mi 14.10, 28.10.26, 14.00 - 16.30 Uhr</t>
  </si>
  <si>
    <t>26/22-201</t>
  </si>
  <si>
    <t>Umgang mit herausfordernden Jungs</t>
  </si>
  <si>
    <t>Mi 9.9, 23.9.26, 13.30 - 17.00 Uhr</t>
  </si>
  <si>
    <t>26/22-202</t>
  </si>
  <si>
    <t>Kinder kommen zur Konzentration</t>
  </si>
  <si>
    <t>Do 29.10, 5.11.26, 17.30 - 19.30 Uhr</t>
  </si>
  <si>
    <t>26/22-203</t>
  </si>
  <si>
    <t>Potenziale erkennen und fördern - integrative Begabungs- und Begabtenförderung im Schulalltag</t>
  </si>
  <si>
    <t>Sa 21.11.26, 08.30 - 12.00 Uhr</t>
  </si>
  <si>
    <t>Z 2, SHP, BBF</t>
  </si>
  <si>
    <t>26/22-204</t>
  </si>
  <si>
    <t>26/22-301</t>
  </si>
  <si>
    <t>Resilienz und Resilienzförderung: Was Schülerinnen und Schüler stärkt</t>
  </si>
  <si>
    <t>Sa 31.10.26, 09.00 - 16.30 Uhr</t>
  </si>
  <si>
    <t>26/22-302</t>
  </si>
  <si>
    <t>Das bewegte Gehirn - hirngerecht lernen</t>
  </si>
  <si>
    <t>Sa 16.1.27, 08.30 - 12.00 Uhr</t>
  </si>
  <si>
    <t>26/22-303</t>
  </si>
  <si>
    <t>Mi 31.3.27, 13.30 - 17.00 Uhr</t>
  </si>
  <si>
    <t>Z 1 - 3, SEK II, SHP, DaZ, SL, SSA, BBF</t>
  </si>
  <si>
    <t>26/23.02.01LU</t>
  </si>
  <si>
    <t>26/23.03.01LU</t>
  </si>
  <si>
    <t>Transkulturelle Elternarbeit: Vielfalt kompetent begegnen</t>
  </si>
  <si>
    <t>Mi 16.9.26, 13.30 - 17.30 Uhr</t>
  </si>
  <si>
    <t>26/23-101</t>
  </si>
  <si>
    <t>26/23-102</t>
  </si>
  <si>
    <t>Mi 16.9.26, 13.30 - 17.00 Uhr</t>
  </si>
  <si>
    <t>26/23-103</t>
  </si>
  <si>
    <t>Mi 14.4.27, 14.00 - 17.00 Uhr</t>
  </si>
  <si>
    <t>26/23-201</t>
  </si>
  <si>
    <t>Lernmythen und Lernfakten</t>
  </si>
  <si>
    <t>Sa 20.2.27, 08.30 - 17.00 Uhr</t>
  </si>
  <si>
    <t>26/23-301</t>
  </si>
  <si>
    <t>Sa 20.2.27, 09.00 - 17.00 Uhr</t>
  </si>
  <si>
    <t>Z 2 + 3, SHP, SL</t>
  </si>
  <si>
    <t>26/24.01.01SZ</t>
  </si>
  <si>
    <t>Sa 14.11.26, 09.00 - 16.00 Uhr</t>
  </si>
  <si>
    <t>PS, Z 3, SHP</t>
  </si>
  <si>
    <t>26/24.03.01SZ</t>
  </si>
  <si>
    <t>Hund, Eisfeld, Polizei – die etwas anderen Freispielangebote</t>
  </si>
  <si>
    <t>KG, SHP, DaZ</t>
  </si>
  <si>
    <t>26/24-101</t>
  </si>
  <si>
    <t>Mi 28.10.26, 13.30 - 16.30 Uhr</t>
  </si>
  <si>
    <t>26/24-102</t>
  </si>
  <si>
    <t>Raumgestaltung in Unterrichtszimmern</t>
  </si>
  <si>
    <t>26/24-201</t>
  </si>
  <si>
    <t>Spielbasiertes Lernen im Zyklus 1</t>
  </si>
  <si>
    <t>Do 17.9, 19.11, 28.1, 18.3.27, 17.00 - 20.00 Uhr</t>
  </si>
  <si>
    <t>Z 1, MS I, SHP, DaZ, BBF</t>
  </si>
  <si>
    <t>26/24-202</t>
  </si>
  <si>
    <t>Theater to go - praktische Inputs für den Unterricht</t>
  </si>
  <si>
    <t>Do 5.11, 19.11, 3.12.26, 17.00 - 19.30 Uhr</t>
  </si>
  <si>
    <t>26/24-203</t>
  </si>
  <si>
    <t>Glückliche Kinder – Impulse für den Unterricht</t>
  </si>
  <si>
    <t>Mi 23.9.26, 13.30 - 16.30 Uhr</t>
  </si>
  <si>
    <t>26/24-204</t>
  </si>
  <si>
    <t>Sa 6.3.27, 09.00 - 16.00 Uhr</t>
  </si>
  <si>
    <t>26/24-301</t>
  </si>
  <si>
    <t>Unterstützte Kommunikation als Schlüssel zur inklusiven Lernförderung</t>
  </si>
  <si>
    <t>Mi 2.9.26, 14.00 - 17.00 Uhr</t>
  </si>
  <si>
    <t>26/24-302</t>
  </si>
  <si>
    <t>draussen lernen - nachhaltig und stärkend</t>
  </si>
  <si>
    <t>Sa 19.9.26, 09.00 - 16.30 Uhr</t>
  </si>
  <si>
    <t>26/24-303</t>
  </si>
  <si>
    <t>Sa 12.6.27, 08.00 - 18.00 Uhr</t>
  </si>
  <si>
    <t>26/24-304</t>
  </si>
  <si>
    <t>Handpuppentier für Kinderhand</t>
  </si>
  <si>
    <t>Sa 16.1.27, 08.00 - 16.00 Uhr</t>
  </si>
  <si>
    <t>26/31.01.01LU</t>
  </si>
  <si>
    <t>Sommerkurs: Unterrichtsplanung für die Kindergartenstufe</t>
  </si>
  <si>
    <t>26/31.02.01LU</t>
  </si>
  <si>
    <t>Sommerkurs: Unterrichtsplanung für die Basisstufe</t>
  </si>
  <si>
    <t>26/31.03.01LU</t>
  </si>
  <si>
    <t>Sommerkurs: Unterrichtsplanung für die Primarstufen 1 und 2</t>
  </si>
  <si>
    <t>26/31.04.01LU</t>
  </si>
  <si>
    <t>Sommerkurs: Unterrichtsplanung für die Primarstufen 3 und 4</t>
  </si>
  <si>
    <t>26/31.05.01LU</t>
  </si>
  <si>
    <t>Sommerkurs: Unterrichtsplanung für die Primarstufen 5 und 6</t>
  </si>
  <si>
    <t>26/31.05.01SZ</t>
  </si>
  <si>
    <t>Kreatives Schreiben in der Klasse – mit einem roten Faden</t>
  </si>
  <si>
    <t>Sa 7.11.26, 09.00 - 16.00 Uhr</t>
  </si>
  <si>
    <t>26/31.06.01LU</t>
  </si>
  <si>
    <t>Sommerkurs: Unterrichtsplanung für die Sekundarstufe I</t>
  </si>
  <si>
    <t>26/31.31.01LU</t>
  </si>
  <si>
    <t>26/31.51.01LU</t>
  </si>
  <si>
    <t>Mi 2.9, 14.10, 25.11, 13.1, 10.3, 19.5.27, 14.00 - 17.00 Uhr</t>
  </si>
  <si>
    <t>26/31-101</t>
  </si>
  <si>
    <t>Lust auf Lesen - Lesekompetenz im Zyklus 3 systematisch fördern</t>
  </si>
  <si>
    <t>26/31-102</t>
  </si>
  <si>
    <t>Mi 28.10.26, 13.30 - 17.15 Uhr</t>
  </si>
  <si>
    <t>26/31-103</t>
  </si>
  <si>
    <t>26/31-201</t>
  </si>
  <si>
    <t>Lesefeuer entfachen Praxisideen für den Unterricht und die Eltern zuhause</t>
  </si>
  <si>
    <t>Mo 7.9.26, 17.15 - 19.45 Uhr</t>
  </si>
  <si>
    <t>26/31-202</t>
  </si>
  <si>
    <t>Lesen von klassisch bis digital</t>
  </si>
  <si>
    <t>Mi 26.8.26, 13.30 - 16.30 Uhr</t>
  </si>
  <si>
    <t>26/31-301</t>
  </si>
  <si>
    <t>Perlen der Kinderliteratur – Kindergarten bis 4. Klasse</t>
  </si>
  <si>
    <t>Do 26.11.26, 19.00 - 21.30 Uhr</t>
  </si>
  <si>
    <t>26/31-302</t>
  </si>
  <si>
    <t>Perlen der Jugendliteratur – 5. bis 9. Klasse</t>
  </si>
  <si>
    <t>Do 1.4.27, 19.00 - 21.30 Uhr</t>
  </si>
  <si>
    <t>MS II, Z 3, DaZ</t>
  </si>
  <si>
    <t>26/31-303</t>
  </si>
  <si>
    <t>Mathematik- und Sprachförderung im Wald</t>
  </si>
  <si>
    <t>Sa 26.9.26, 09.00 - 15.00 Uhr</t>
  </si>
  <si>
    <t>26/32-101</t>
  </si>
  <si>
    <t>Der Aufbau von Satzbauplänen - Eine Schritt-für-Schritt-Anleitung</t>
  </si>
  <si>
    <t>Mi 9.9.26, 14.00 - 16.00 Uhr</t>
  </si>
  <si>
    <t>Z 2 + 3, SHP, Logo, DaZ</t>
  </si>
  <si>
    <t>26/32-102</t>
  </si>
  <si>
    <t>Mi 25.11.26, 13.00 - 16.45 Uhr</t>
  </si>
  <si>
    <t>26/32-103</t>
  </si>
  <si>
    <t>Texte schaffen - auf Juwelenfang im Beurteilungsstrudel</t>
  </si>
  <si>
    <t>Mi 27.1.27, 13.00 - 16.45 Uhr</t>
  </si>
  <si>
    <t>Z 2 + 3, DaZ, SHP</t>
  </si>
  <si>
    <t>26/32-104</t>
  </si>
  <si>
    <t>Lernen geht durch die Sinne: Grammatik greifbar machen durch Lehr- und Lernhilfen für den DaZ-Unterricht</t>
  </si>
  <si>
    <t>Mi 17.3.27, 14.00 - 17.00 Uhr</t>
  </si>
  <si>
    <t>Z 2 + 3, SHP, DaZ</t>
  </si>
  <si>
    <t>26/32-201</t>
  </si>
  <si>
    <t>Mi 2.9.26, 13.30 - 16.30 Uhr</t>
  </si>
  <si>
    <t>26/32-301</t>
  </si>
  <si>
    <t xml:space="preserve">Spielend Spracherwerb in allen Kompetenzbereichen fördern mit ActionBounds im Sprachunterricht </t>
  </si>
  <si>
    <t>Z 2 + 3, SEK II, DaZ</t>
  </si>
  <si>
    <t>26/32-302</t>
  </si>
  <si>
    <t>DaZ: Sprachstand erfassen – Förderung ableiten</t>
  </si>
  <si>
    <t>Mi 28.4.27, 13.30 - 17.00 Uhr</t>
  </si>
  <si>
    <t>Z 1 + 2, SHP, DaZ, SL</t>
  </si>
  <si>
    <t>26/32-303</t>
  </si>
  <si>
    <t>Soundolino Aufbaukurs - noch mehr Hören &amp; Verstehen</t>
  </si>
  <si>
    <t>26/33.01.01LU</t>
  </si>
  <si>
    <t>Meine berufliche Laufbahn - wie will ich mich weiterentwickeln?</t>
  </si>
  <si>
    <t>Do 28.1, 25.2, 18.3.27, 17.30 - 20.30 Uhr</t>
  </si>
  <si>
    <t>26/33.01.01SZ</t>
  </si>
  <si>
    <t>Wie sieht kompetenzorientierter Mathematikunterricht im Kindergarten aus?</t>
  </si>
  <si>
    <t>Mi 23.9, 21.10.26, 13.30 - 16.30 Uhr</t>
  </si>
  <si>
    <t>26/33-101</t>
  </si>
  <si>
    <t>Spiele im Französischunterricht</t>
  </si>
  <si>
    <t>26/33-102</t>
  </si>
  <si>
    <t>Filme als Fenster zur Welt -  Englisch lernen auf der Oberstufe</t>
  </si>
  <si>
    <t>Mi 10.3.27, 13.30 - 16.30 Uhr</t>
  </si>
  <si>
    <t>26/33-201</t>
  </si>
  <si>
    <t>English Unlocked: Fluency &amp; Expression</t>
  </si>
  <si>
    <t>Mo 26.10, 2.11, 9.11, 16.11, 23.11, 30.11.26, 18.00 - 19.30 Uhr</t>
  </si>
  <si>
    <t>26/33-202</t>
  </si>
  <si>
    <t>Sprachaustausch erleben: Erfolgreiche Exkursionen nach Paris und London</t>
  </si>
  <si>
    <t>Do 3.9.26, 17.30 - 19.30 Uhr</t>
  </si>
  <si>
    <t>26/33-203</t>
  </si>
  <si>
    <t>26/33-204</t>
  </si>
  <si>
    <t>Voyage au Cœur de la Francophonie</t>
  </si>
  <si>
    <t>Mo 17.8, 24.8, 31.8, 7.9, 14.9, 21.9.26, 18.00 - 19.30 Uhr</t>
  </si>
  <si>
    <t>Mi 21.10.26, 13.30 - 17.00 Uhr</t>
  </si>
  <si>
    <t>26/34-101</t>
  </si>
  <si>
    <t>10 Finger genügen nicht – Ablösung vom zählenden Rechnen</t>
  </si>
  <si>
    <t>Do 3.9, 10.9.26, 17.30 - 20.30 Uhr</t>
  </si>
  <si>
    <t>US, MS I, SHP</t>
  </si>
  <si>
    <t>26/34-102</t>
  </si>
  <si>
    <t>Mi 11.11.26, 13.30 - 17.30 Uhr</t>
  </si>
  <si>
    <t>26/34-202</t>
  </si>
  <si>
    <t>Gummibärchenstatistik und andere Ideen für handlungsorientierten Unterricht</t>
  </si>
  <si>
    <t>26/34-203</t>
  </si>
  <si>
    <t xml:space="preserve">Minus mal Minus gleich Plus?! Negative Zahlen und Bruchrechnen auf der Oberstufe </t>
  </si>
  <si>
    <t>Mi 10.3.27, 13.30 - 17.00 Uhr</t>
  </si>
  <si>
    <t>26/34-301</t>
  </si>
  <si>
    <t>Mathematik unterrichten und bewerten - reichhaltig, kooperativ, förder- und verständnisorientiert</t>
  </si>
  <si>
    <t>Sa 14.11.26, 08.30 - 16.00 Uhr</t>
  </si>
  <si>
    <t>26/34-302</t>
  </si>
  <si>
    <t>KI in der Mathematik</t>
  </si>
  <si>
    <t>Di 16.3.27, 18.00 - 21.00 Uhr</t>
  </si>
  <si>
    <t>26/34-303</t>
  </si>
  <si>
    <t>Mehr echte Lernzeit im Mathematikunterricht durch umgedrehtes Lernen</t>
  </si>
  <si>
    <t>Do 20.5.27, 18.00 - 21.00 Uhr</t>
  </si>
  <si>
    <t>26/34-304</t>
  </si>
  <si>
    <t xml:space="preserve"> Mathe-Kompetenzen-Power-Games</t>
  </si>
  <si>
    <t>Sa 5.9.26, 08.30 - 17.00 Uhr</t>
  </si>
  <si>
    <t>26/34-305</t>
  </si>
  <si>
    <t>Alltagsmathe im Kindergarten fördern</t>
  </si>
  <si>
    <t>Sa 12.9.26, 08.30 - 17.00 Uhr</t>
  </si>
  <si>
    <t>26/35-101</t>
  </si>
  <si>
    <t>Pilze kennenlernen</t>
  </si>
  <si>
    <t>26/35-102</t>
  </si>
  <si>
    <t>Einheimische Bäume und Sträucher kennenlernen</t>
  </si>
  <si>
    <t>Mi 14.10.26, 13.30 - 17.30 Uhr</t>
  </si>
  <si>
    <t>26/35-103</t>
  </si>
  <si>
    <t>Planet C - Kommunikation und Kooperation in der Nutzung gemeinsamer Ressourcen</t>
  </si>
  <si>
    <t>Mi 20.1.27, 13.30 - 17.30 Uhr</t>
  </si>
  <si>
    <t>Z 2 + 3, Sek II</t>
  </si>
  <si>
    <t>26/35-104</t>
  </si>
  <si>
    <t>Wildtieren auf der Spur - mit dem Wildhüter unterwegs</t>
  </si>
  <si>
    <t>Sa 23.1.27, 08.00 - 12.00 Uhr</t>
  </si>
  <si>
    <t>26/35-105</t>
  </si>
  <si>
    <t>Wildbienen kennenlernen</t>
  </si>
  <si>
    <t>Mi 19.5.27, 13.30 - 17.00 Uhr</t>
  </si>
  <si>
    <t>26/35-106</t>
  </si>
  <si>
    <t>26/35-107</t>
  </si>
  <si>
    <t>Einheimische Wiesenpflanzen kennenlernen</t>
  </si>
  <si>
    <t>Mi 26.5.27, 13.30 - 17.00 Uhr</t>
  </si>
  <si>
    <t>26/35-201</t>
  </si>
  <si>
    <t>Auf den Spuren der Wildtiere im Melchtal</t>
  </si>
  <si>
    <t>Mi 20.1.27, 14.00 - 17.00 Uhr</t>
  </si>
  <si>
    <t>26/35-202</t>
  </si>
  <si>
    <t>Menschen, die Geschichte schreiben: Team Niklaus &amp; Dorothee - das Rückgrat der Frühen Eidgenossenschaft?</t>
  </si>
  <si>
    <t>Sa 12.9.26, 08.30 - 16.00 Uhr</t>
  </si>
  <si>
    <t>26/35-301</t>
  </si>
  <si>
    <t xml:space="preserve">Politik beginnt im Schulzimmer - Ideen und Materialien für die Praxis </t>
  </si>
  <si>
    <t>Mo 24.8.26, 17.30 - 20.30 Uhr</t>
  </si>
  <si>
    <t>26/35-302</t>
  </si>
  <si>
    <t xml:space="preserve">Von Funken und Flammen - Feuertechniken </t>
  </si>
  <si>
    <t>26/35-303</t>
  </si>
  <si>
    <t>Wildpflanzen (er-)leben – nährend, heilsam, kostbar</t>
  </si>
  <si>
    <t>Sa 22.5.27, 09.00 - 15.00 Uhr</t>
  </si>
  <si>
    <t>26/36-101</t>
  </si>
  <si>
    <t>EWN - Die Angebote für Schulklassen</t>
  </si>
  <si>
    <t>Mi 11.11.26, 14.00 - 15.00 Uhr</t>
  </si>
  <si>
    <t>26/36-102</t>
  </si>
  <si>
    <t>ARA Rotzwinkel - ein ausserschulischer Lernort für Schulklassen</t>
  </si>
  <si>
    <t>Mi 10.3.27, 13.30 - 15.00 Uhr</t>
  </si>
  <si>
    <t>26/36-201</t>
  </si>
  <si>
    <t>Brush up - Sicherer Umgang mit Chemikalien</t>
  </si>
  <si>
    <t>Mi 27.1.27, 13.30 - 16.30 Uhr</t>
  </si>
  <si>
    <t>26/36-202</t>
  </si>
  <si>
    <t>Bodenerforschung, ein spannendes Lernfeld</t>
  </si>
  <si>
    <t>Sa 19.9.26, 08.30 - 12.30 Uhr</t>
  </si>
  <si>
    <t>MS II, Z 3, SEK II, BBF</t>
  </si>
  <si>
    <t>26/36-301</t>
  </si>
  <si>
    <t>Mi 21.10.26, 13.30 - 17.30 Uhr</t>
  </si>
  <si>
    <t>26/37-101</t>
  </si>
  <si>
    <t>Sa 22.8.26, 10.00 - 16.00 Uhr</t>
  </si>
  <si>
    <t>26/37-102</t>
  </si>
  <si>
    <t>Flugmode: So klimaschädlich ist Fast Fashion</t>
  </si>
  <si>
    <t>Mi 21.10.26, 14.00 - 17.30 Uhr</t>
  </si>
  <si>
    <t>26/37-103</t>
  </si>
  <si>
    <t>KLIMATOPF – Fermentation: Traditionelle Vorratshaltung und Haltbarmachung</t>
  </si>
  <si>
    <t>Sa 14.11.26, 09.30 - 15.30 Uhr</t>
  </si>
  <si>
    <t>26/37-104</t>
  </si>
  <si>
    <t>WASTEscape! Ein EscapeBox-Spiel zur Abfallvermeidung für die ganze Klasse</t>
  </si>
  <si>
    <t>Mi 21.4.27, 14.00 - 18.00 Uhr</t>
  </si>
  <si>
    <t>MS II, Z 3, Sek II</t>
  </si>
  <si>
    <t>26/37-105</t>
  </si>
  <si>
    <t>Finanzkompetenz spielerisch vermitteln mit FinanceMission (Update, News &amp; Beurteilung)</t>
  </si>
  <si>
    <t>Mi 12.5.27, 14.00 - 18.00 Uhr</t>
  </si>
  <si>
    <t>26/37-201</t>
  </si>
  <si>
    <t xml:space="preserve">"Ist das noch essbar?" Kreativ, genussvoll und mit allen Sinnen Food Waste vermeiden - Praktische Zugänge für Alltag und Unterricht </t>
  </si>
  <si>
    <t>26/37-202</t>
  </si>
  <si>
    <t>Naturkosmetik selber herstellen</t>
  </si>
  <si>
    <t>Sa 23.1.27, 08.30 - 16.00 Uhr</t>
  </si>
  <si>
    <t>26/37-301</t>
  </si>
  <si>
    <t>Impulsgruppe WAH</t>
  </si>
  <si>
    <t>26/37-302</t>
  </si>
  <si>
    <t>Handhabung Kleinlöschgeräte</t>
  </si>
  <si>
    <t>Mi 11.11.26, 13.45 - 15.30 Uhr</t>
  </si>
  <si>
    <t>26/38-101</t>
  </si>
  <si>
    <t>Mi 9.9.26, 13.30 - 17.00 Uhr</t>
  </si>
  <si>
    <t>26/38-102</t>
  </si>
  <si>
    <t>Der Walenpfad - ein Juwel oberhalb des Bannalpsees</t>
  </si>
  <si>
    <t>26/38-103</t>
  </si>
  <si>
    <t>Geschichtsdidaktische Beratung für Entwicklungsprojekte im Schulhaus</t>
  </si>
  <si>
    <t>Mi 16.9, 9.12.26, 13.30 - 16.30 Uhr</t>
  </si>
  <si>
    <t>26/38-104</t>
  </si>
  <si>
    <t>Arvigrat - auf der Kantonsgrenze zwischen Obwalden und Nidwalden</t>
  </si>
  <si>
    <t>26/38-105</t>
  </si>
  <si>
    <t>Speis und Trank: Von karger Selbstversorgung zur Überflussgesellschaft</t>
  </si>
  <si>
    <t>Mo 19.10, 2.11.26, 19.00 - 21.30 Uhr</t>
  </si>
  <si>
    <t>26/38-106</t>
  </si>
  <si>
    <t>Der Bürgenstock - ein idealer ausserschulischer Lernort</t>
  </si>
  <si>
    <t>Sa 24.10.26, 08.30 - 17.00 Uhr</t>
  </si>
  <si>
    <t>26/38-107</t>
  </si>
  <si>
    <t>Geographie genial!</t>
  </si>
  <si>
    <t>Do 19.11.26, 17.30 - 19.30 Uhr</t>
  </si>
  <si>
    <t>26/38-108</t>
  </si>
  <si>
    <t>Mi 13.1, 17.3.27, 13.30 - 17.00 Uhr</t>
  </si>
  <si>
    <t>26/39-101</t>
  </si>
  <si>
    <t>berufsberatung.ch – eine komplett überarbeitete Webseite entdecken und wirkungsvoll einsetzen</t>
  </si>
  <si>
    <t>Mi 14.10.26, 13.30 - 16.30 Uhr</t>
  </si>
  <si>
    <t>26/39-301</t>
  </si>
  <si>
    <t>KI im Bewerbungsprozess – Chancen, Risiken und praktische Anwendung</t>
  </si>
  <si>
    <t>Mi 17.2.27, 13.30 - 16.30 Uhr</t>
  </si>
  <si>
    <t>26/41.01.01LU</t>
  </si>
  <si>
    <t>Lernen lernen – Lernstrategien wirksam vermitteln</t>
  </si>
  <si>
    <t>Fr 4.9.26, 09.00 - 16.00 Uhr</t>
  </si>
  <si>
    <t>26/41.04.01LU</t>
  </si>
  <si>
    <t>Hochsensible/hochsensitive Lernende erkennen, verstehen und begleiten</t>
  </si>
  <si>
    <t>Sa 17.10, 31.10.26, 09.00 - 14.00 Uhr</t>
  </si>
  <si>
    <t>26/41.18.01LU</t>
  </si>
  <si>
    <t xml:space="preserve">Autismus und Normalintelligenz – Verhaltensweisen, Rahmenbedingungen und Fördermassnahmen </t>
  </si>
  <si>
    <t>Mi 10.3, 24.3, 21.4, 12.5.27, 13.30 - 17.00 Uhr</t>
  </si>
  <si>
    <t>LP, SL</t>
  </si>
  <si>
    <t>26/41-101</t>
  </si>
  <si>
    <t>Kreative Schriftbilder</t>
  </si>
  <si>
    <t>Mi 21.10, 28.10.26, 13.30 - 17.00 Uhr</t>
  </si>
  <si>
    <t>26/41-102</t>
  </si>
  <si>
    <t>Mi 18.11, 25.11.26, 13.30 - 17.00 Uhr</t>
  </si>
  <si>
    <t>26/41-201</t>
  </si>
  <si>
    <t>Kreative Inseln im Unterrichtsalltag</t>
  </si>
  <si>
    <t>Mi 23.9, 28.10.26, 13.30 - 17.00 Uhr</t>
  </si>
  <si>
    <t>26/41-202</t>
  </si>
  <si>
    <t>Fantasievolle Bilder gestalten</t>
  </si>
  <si>
    <t>Sa 27.2, 13.3.27, 09.00 - 13.00 Uhr</t>
  </si>
  <si>
    <t>26/41-204</t>
  </si>
  <si>
    <t>Mensch in Linie und Fläche</t>
  </si>
  <si>
    <t>Sa 14.11.26, 09.00 - 17.00 Uhr</t>
  </si>
  <si>
    <t>26/41-301</t>
  </si>
  <si>
    <t>Gemeinsam spielerisch kreativ: Malideen für Klasse &amp; Gruppe</t>
  </si>
  <si>
    <t>Di 27.10.26, 19.00 - 21.00 Uhr</t>
  </si>
  <si>
    <t>26/41-302</t>
  </si>
  <si>
    <t>Drucken mit Lego</t>
  </si>
  <si>
    <t>26/41-303</t>
  </si>
  <si>
    <t>Sa 29.8.26, 08.30 - 17.00 Uhr</t>
  </si>
  <si>
    <t>26/41-304</t>
  </si>
  <si>
    <t>26/42-101</t>
  </si>
  <si>
    <t>Problem / Design / Butter</t>
  </si>
  <si>
    <t>26/42-102</t>
  </si>
  <si>
    <t>Escape-Room-Box (Rätselbox) selber bauen</t>
  </si>
  <si>
    <t>Sa 20.2, 27.2.27, 08.00 - 17.00 Uhr</t>
  </si>
  <si>
    <t>26/42-103</t>
  </si>
  <si>
    <t>Starke Nähprojekte</t>
  </si>
  <si>
    <t>26/42-201</t>
  </si>
  <si>
    <t>Windbreaker back to the 80ies</t>
  </si>
  <si>
    <t>26/42-202</t>
  </si>
  <si>
    <t>Schönes aus Altglas gestalten - Glasrecycling praktisch im TG-Unterricht eingesetzt</t>
  </si>
  <si>
    <t>26/42-203</t>
  </si>
  <si>
    <t>Satay Grill</t>
  </si>
  <si>
    <t>Sa 28.11.26, 09.00 - 16.00 Uhr</t>
  </si>
  <si>
    <t>26/42-204</t>
  </si>
  <si>
    <t>Nähideen-Kiste</t>
  </si>
  <si>
    <t>Mi 16.9.26, 14.00 - 18.30 Uhr</t>
  </si>
  <si>
    <t>26/42-206</t>
  </si>
  <si>
    <t>Aufbaukurs Brennnesselfaser: Vom Stängel zum Garn</t>
  </si>
  <si>
    <t>Sa 5.9.26, 09.00 - 16.00 Uhr</t>
  </si>
  <si>
    <t>26/42-207</t>
  </si>
  <si>
    <t>Neue und trendige Verschlüsse - ich hab's geschnallt!</t>
  </si>
  <si>
    <t>Sa 16.1.27, 08.30 - 17.00 Uhr</t>
  </si>
  <si>
    <t>26/42-208</t>
  </si>
  <si>
    <t>Sticken auf Papier, Karten und Karton    </t>
  </si>
  <si>
    <t>Mi 9.9.26, 13.30 - 17.30 Uhr</t>
  </si>
  <si>
    <t>26/42-210</t>
  </si>
  <si>
    <t>Mi 26.8.26, 13.30 - 17.30 Uhr</t>
  </si>
  <si>
    <t xml:space="preserve">26/42-301 </t>
  </si>
  <si>
    <t>Upcycling – Tetra-Pak-Drucken ist in</t>
  </si>
  <si>
    <t>26/42-302</t>
  </si>
  <si>
    <t>Sa 5.6.27, 08.30 - 17.00 Uhr</t>
  </si>
  <si>
    <t>26/42-303</t>
  </si>
  <si>
    <t>Stricken und Häkeln – grenzenlose Kreativität</t>
  </si>
  <si>
    <t>26/42-304</t>
  </si>
  <si>
    <t>26/42-305</t>
  </si>
  <si>
    <t>Kreative Holzprojekte: (Brett-)spiele selbst gemacht</t>
  </si>
  <si>
    <t>Sa 24.4.27, 08.30 - 17.00 Uhr</t>
  </si>
  <si>
    <t>26/42-306</t>
  </si>
  <si>
    <t>Ukulele selber bauen</t>
  </si>
  <si>
    <t>26/42-307</t>
  </si>
  <si>
    <t>Mein Flipperkasten</t>
  </si>
  <si>
    <t>26/43-101</t>
  </si>
  <si>
    <t>Soundtrap und Co. - Nützliches für den digitalen Musikunterricht</t>
  </si>
  <si>
    <t>Do 27.8.26, 18.00 - 21.00 Uhr</t>
  </si>
  <si>
    <t>26/43-102</t>
  </si>
  <si>
    <t>Wer hat die Haselnuss geklaut?! Kreative Umsetzungsideen für den Unterricht</t>
  </si>
  <si>
    <t>Mi 16.9.26, 14.00 - 17.00 Uhr</t>
  </si>
  <si>
    <t>26/43-103</t>
  </si>
  <si>
    <t>E wunderschöni Gschicht im Winterwald - ein Märchen im Schnee. Kreative Unterrichtsideen zum Märchen "Der verlorene Handschuh".</t>
  </si>
  <si>
    <t>Mi 18.11.26, 14.00 - 17.00 Uhr</t>
  </si>
  <si>
    <t>26/43-104</t>
  </si>
  <si>
    <t>26/43-105</t>
  </si>
  <si>
    <t>26/43-106</t>
  </si>
  <si>
    <t>Rhythmus-Power im Unterricht: Vielfältiges Klassenmusizieren mit Djembé, Cajon und Perkussion</t>
  </si>
  <si>
    <t>26/43-201</t>
  </si>
  <si>
    <t>Mit Gustav und musicBox den Musikunterricht aufpeppen</t>
  </si>
  <si>
    <t>Mi 17.2.27, 13.30 - 16.00 Uhr</t>
  </si>
  <si>
    <t>26/43-202</t>
  </si>
  <si>
    <t>Gefühle klingen – und wie! ein musikalisches Eintauchen in die Welt der Gefühle</t>
  </si>
  <si>
    <t>Sa 23.1.27, 08.30 - 17.00 Uhr</t>
  </si>
  <si>
    <t>26/43-203</t>
  </si>
  <si>
    <t>26/43-204</t>
  </si>
  <si>
    <t>CANTIAMO!</t>
  </si>
  <si>
    <t>26/43-303</t>
  </si>
  <si>
    <t>Singend durchs Jahr</t>
  </si>
  <si>
    <t>Sa 14.11.26, 08.30 - 12.00 Uhr</t>
  </si>
  <si>
    <t xml:space="preserve">26/43-304 </t>
  </si>
  <si>
    <t>…wenn Frau Holle tanzt statt Kissen schüttelt</t>
  </si>
  <si>
    <t>26/44-101</t>
  </si>
  <si>
    <t>Schwimmen: SLRG Grundausbildung See (für Brevet I, Basis Pool, Plus Pool)</t>
  </si>
  <si>
    <t>Sa 22.8.26, 09.00 - 17.00 Uhr</t>
  </si>
  <si>
    <t>26/44-102</t>
  </si>
  <si>
    <t>Sportkompakt Herbstweiterbildungstag 2026 - Jubiläumsausgabe</t>
  </si>
  <si>
    <t>Sa 17.10.26, 07.45 - 16.00 Uhr</t>
  </si>
  <si>
    <t>26/44-103</t>
  </si>
  <si>
    <t>Schwimmen: SLRG WK Pool - für Brevet I, Basis Pool, Plus Pool (ohne CPR)</t>
  </si>
  <si>
    <t>Sa 6.3.27, 08.30 - 12.00 Uhr</t>
  </si>
  <si>
    <t>26/44-104</t>
  </si>
  <si>
    <t>Sa 5.6.27, 08.30 - 16.30 Uhr</t>
  </si>
  <si>
    <t>26/44-201</t>
  </si>
  <si>
    <t>Mi 26.8.26, 13.30 - 17.00 Uhr</t>
  </si>
  <si>
    <t>26/44-202</t>
  </si>
  <si>
    <t>26/44-203</t>
  </si>
  <si>
    <t>Mi 2.9.26, 13.00 - 17.00 Uhr</t>
  </si>
  <si>
    <t>26/44-207</t>
  </si>
  <si>
    <t>Sportkompakt Frühlingsweiterbildung 2027</t>
  </si>
  <si>
    <t>Sa 17.4.27, 08.00 - 16.00 Uhr</t>
  </si>
  <si>
    <t>26/44-208</t>
  </si>
  <si>
    <t>26/44-301</t>
  </si>
  <si>
    <t>Lebensrettung: Komplettkurs/Refresher BLS-AED</t>
  </si>
  <si>
    <t>Mi 10.3.27, 14.00 - 18.00 Uhr</t>
  </si>
  <si>
    <t>LP (mit und ohne BLS-AED-Ausweis)</t>
  </si>
  <si>
    <t>26/44-302</t>
  </si>
  <si>
    <t>Mi 17.3.27, 14.00 - 18.00 Uhr</t>
  </si>
  <si>
    <t>26/44-303H</t>
  </si>
  <si>
    <t>Lebensrettung: Grundkurs/Refresher BLS-AED-Ausweis (ehemals CRP)</t>
  </si>
  <si>
    <t>26/44-304</t>
  </si>
  <si>
    <t>Sa 5.9.26, 08.00 - 17.00 Uhr</t>
  </si>
  <si>
    <t>26/44-305</t>
  </si>
  <si>
    <t>LP mit beiden Anerkennungen SLRG-Brevet und BLS-AED Ausweis</t>
  </si>
  <si>
    <t>26/44-306</t>
  </si>
  <si>
    <t>Sa 19.12.26, 08.00 - 16.30 Uhr</t>
  </si>
  <si>
    <t>26/44-307</t>
  </si>
  <si>
    <t>Einführungskurs J+S Skifahren für Lehrpersonen</t>
  </si>
  <si>
    <t>LP mit aktiver Erfahrung im Skifahren (siehe skifahrtechnische Anforderungen)</t>
  </si>
  <si>
    <t>26/44-308</t>
  </si>
  <si>
    <t>MF J+S Allround (ehemals Kindersport)</t>
  </si>
  <si>
    <t>LP mit J+S Anerkennung Allround (Kindersport)</t>
  </si>
  <si>
    <t>26/45-101</t>
  </si>
  <si>
    <t>PowerPoint - kompetent und clever präsentieren</t>
  </si>
  <si>
    <t>Mi 19.8.26, 13.30 - 16.00 Uhr</t>
  </si>
  <si>
    <t>26/45-102</t>
  </si>
  <si>
    <t>Word - Tricks und Kniffs für den Alltag</t>
  </si>
  <si>
    <t>Mi 2.12.26, 13.30 - 16.00 Uhr</t>
  </si>
  <si>
    <t>26/45-103</t>
  </si>
  <si>
    <t>Excel - Tricks und Kniffs für den Alltag</t>
  </si>
  <si>
    <t>Mi 20.1.27, 13.30 - 16.00 Uhr</t>
  </si>
  <si>
    <t>26/45-104</t>
  </si>
  <si>
    <t xml:space="preserve">Lego Spike Essential - Kreative Robotik für Zyklus 1 &amp; 2  </t>
  </si>
  <si>
    <t>26/45-105</t>
  </si>
  <si>
    <t xml:space="preserve">Lego Spike Prime - Kreative Robotik für Zyklus 2 &amp; 3 </t>
  </si>
  <si>
    <t>26/45-201</t>
  </si>
  <si>
    <t>LED Matrix - Chancengleichheit fördern durch technisches Wissen</t>
  </si>
  <si>
    <t>Mi 17.2, 3.3.27, 13.30 - 17.00 Uhr</t>
  </si>
  <si>
    <t>26/45-202</t>
  </si>
  <si>
    <t>Die Büchse der Pandora – Kinder, Medien und die Hoffnung auf das Gute</t>
  </si>
  <si>
    <t>Mi 13.1.27, 14.00 - 17.00 Uhr</t>
  </si>
  <si>
    <t>26/45-203</t>
  </si>
  <si>
    <t>26/45-205</t>
  </si>
  <si>
    <t>26/45-206</t>
  </si>
  <si>
    <t>26/45-207</t>
  </si>
  <si>
    <t>Informatik unplugged für Kids</t>
  </si>
  <si>
    <t>Sa 14.11.26, 09.00 - 12.00 Uhr</t>
  </si>
  <si>
    <t>26/45-208</t>
  </si>
  <si>
    <t>Lehr- und Lernfilme für den Unterricht herstellen</t>
  </si>
  <si>
    <t>Fr 13.11.26, 16.30 - 19.30 Uhr</t>
  </si>
  <si>
    <t>26/45-209</t>
  </si>
  <si>
    <t xml:space="preserve">Erklärvideos im Unterricht </t>
  </si>
  <si>
    <t>Do 12.11.26, 17.30 - 19.30 Uhr</t>
  </si>
  <si>
    <t>26/45-210</t>
  </si>
  <si>
    <t xml:space="preserve">Gamification im Unterricht - so geht's! </t>
  </si>
  <si>
    <t>Mo 23.11.26, 17.30 - 19.30 Uhr</t>
  </si>
  <si>
    <t>26/45-211</t>
  </si>
  <si>
    <t>26/45-301</t>
  </si>
  <si>
    <t>Wenn Kinder- und Jugendchats den Unterricht stören</t>
  </si>
  <si>
    <t>Z 2 + 3, SEK II, SHP, PmT, SL, Logo, SSA</t>
  </si>
  <si>
    <t>26/45-302</t>
  </si>
  <si>
    <t>26/45-303</t>
  </si>
  <si>
    <t>4 K’s (21th century skills) und KI</t>
  </si>
  <si>
    <t>26/46-201</t>
  </si>
  <si>
    <t>Learning by Making – Kreativität trifft Unterricht</t>
  </si>
  <si>
    <t>Do 26.11.26, 18.00 - 20.00 Uhr</t>
  </si>
  <si>
    <t>26/51.07.01LU</t>
  </si>
  <si>
    <t>Beurteilen und KI – passt das zusammen?</t>
  </si>
  <si>
    <t>Di 16.3.27, 17.00 - 20.00 Uhr</t>
  </si>
  <si>
    <t>26/51.10.01LU</t>
  </si>
  <si>
    <t>Mi 11.11, 14.4.27, 14.00 - 17.00 Uhr</t>
  </si>
  <si>
    <t>26/51.15.01LU</t>
  </si>
  <si>
    <t>Do 10.9, 17.9, 24.9.26, 17.30 - 20.30 Uhr</t>
  </si>
  <si>
    <t>Z 1, Z 2, Logo, KA</t>
  </si>
  <si>
    <t>26/51.17.01LU</t>
  </si>
  <si>
    <t>Lernwege sichtbar machen – entdecken, verstehen, begleiten</t>
  </si>
  <si>
    <t>Mi 28.10, 20.1.27, 14.00 - 17.00 Uhr</t>
  </si>
  <si>
    <t>26/51-101</t>
  </si>
  <si>
    <t>26/51-103</t>
  </si>
  <si>
    <t>AD(H)S im Unterricht: verstehen, begleiten, entlasten</t>
  </si>
  <si>
    <t>26/51-104</t>
  </si>
  <si>
    <t>26/51-201</t>
  </si>
  <si>
    <t>«AD(H)S und Lesen-, Schreiben-, Rechnenlernen: Fallstricke und effiziente Unterstützungsmöglichkeiten»</t>
  </si>
  <si>
    <t>26/51-202</t>
  </si>
  <si>
    <t>Emotionaler Entwicklungsstand - Schlüssel bei Verhaltensauffälligkeiten? (Grundkurs)</t>
  </si>
  <si>
    <t>Sa 27.2.27, 08.30 - 16.00 Uhr</t>
  </si>
  <si>
    <t>26/51-203</t>
  </si>
  <si>
    <t>Die "Skala der Emotionalen Entwicklung - Diagnostik (SEED)" als Hilfsmittel im Umgang mit Verhaltensauffälligkeiten (Aufbaukurs inkl. Praxistag)</t>
  </si>
  <si>
    <t>26/51-204</t>
  </si>
  <si>
    <t>Schulabsentismus wirksam begegnen!</t>
  </si>
  <si>
    <t>26/51-206</t>
  </si>
  <si>
    <t>Was Kinder bewegt und wann ist Psychomotoriktherapie die passende Methode?</t>
  </si>
  <si>
    <t>Mi 25.11.26, 14.00 - 17.00 Uhr</t>
  </si>
  <si>
    <t>26/51-301H</t>
  </si>
  <si>
    <t>Umgang mit herausforderndem Verhalten im Schulalltag</t>
  </si>
  <si>
    <t>26/51-302</t>
  </si>
  <si>
    <t>Was ist AD(H)S - Was hilft betroffenen Schülerinnen und Schülern im Unterricht</t>
  </si>
  <si>
    <t>Di 23.3.27, 17.30 - 21.00 Uhr</t>
  </si>
  <si>
    <t>Z 1 - 3, SEK II, SHP</t>
  </si>
  <si>
    <t>26/52.13.01LU</t>
  </si>
  <si>
    <t>Mi 3.3.27, 13.30 - 16.00 Uhr; Sa 13.3.27, 13.30 - 16.00 Uhr</t>
  </si>
  <si>
    <t>Z 1, IF, SHP</t>
  </si>
  <si>
    <t>26/61.21.01SZ</t>
  </si>
  <si>
    <t>Gesund bleiben als Schulleitung</t>
  </si>
  <si>
    <t>Mi 7.4.27, 14.00 - 17.00 Uhr</t>
  </si>
  <si>
    <t>26/61.22.01SZ</t>
  </si>
  <si>
    <t>Schule sichtbar machen! Profilbildende Öffentlichkeitsarbeit</t>
  </si>
  <si>
    <t>Mi 24.3.27, 14.00 - 17.00 Uhr</t>
  </si>
  <si>
    <t>26/61-201</t>
  </si>
  <si>
    <t>26/62-101</t>
  </si>
  <si>
    <t>E-Learning «Interdisziplinäre Zusammenarbeit stärken»</t>
  </si>
  <si>
    <t>26/72.03.01LU</t>
  </si>
  <si>
    <t>Mi 24.2, 12.5.27, 14.00 - 18.00 Uhr</t>
  </si>
  <si>
    <t>26/73.01.01LU</t>
  </si>
  <si>
    <t xml:space="preserve">Fransique: Bilinguale Unterrichtseinheiten mit Französisch und Musik (Zyklus 2) </t>
  </si>
  <si>
    <t>Mi 2.9, 3.3, 19.5.27, 13.30 - 16.30 Uhr</t>
  </si>
  <si>
    <t>26/75.08.01LU</t>
  </si>
  <si>
    <t>26/76.01.01LU</t>
  </si>
  <si>
    <t>Forschen im Klassenzimmer: Versuche zu Denk-, Arbeits- und Handlungsweisen im NT-Unterricht</t>
  </si>
  <si>
    <t>26/77.01.01LU</t>
  </si>
  <si>
    <t>Echt RZG integrativ – Modelle, Wege, Möglichkeiten</t>
  </si>
  <si>
    <t>Mi 17.3, 24.3.27, 14.00 - 17.00 Uhr</t>
  </si>
  <si>
    <t>26/78.02.01LU</t>
  </si>
  <si>
    <t xml:space="preserve">Niveaugemischter WAH-Unterricht </t>
  </si>
  <si>
    <t>26/79.04.01LU</t>
  </si>
  <si>
    <t>Mi 4.11.26, 14.00 - 17.00 Uhr</t>
  </si>
  <si>
    <t>26/84.06.01LU</t>
  </si>
  <si>
    <t>LP mit SLRG-Brevet Anerkennung Modul See</t>
  </si>
  <si>
    <t>Praxisgruppe DaZ - Kurskosten in Abklärung</t>
  </si>
  <si>
    <t>Praxisgruppe IF/IS - Kurskosten in Abklärung</t>
  </si>
  <si>
    <t>Z 1, MS I, SHP, DaZ, Logo, BBF</t>
  </si>
  <si>
    <t>Sprachaufenthalt im französischen und englischen Sprachraum - Kurskosten gemäss Ausschreibung</t>
  </si>
  <si>
    <t>KT</t>
  </si>
  <si>
    <t>Kurstitel 3</t>
  </si>
  <si>
    <t>Kursdaten 4</t>
  </si>
  <si>
    <t>Adressaten 5</t>
  </si>
  <si>
    <t>Std. 6</t>
  </si>
  <si>
    <t>Vollkosten 7</t>
  </si>
  <si>
    <t>soundolino Starter Kurs - mehr Sprache lernen mit Tiptoi® oder BOOKii®</t>
  </si>
  <si>
    <t>Schulteams (nur OW)</t>
  </si>
  <si>
    <t>Do 7.1, 14.1.27, 18.30 - 20.30 Uhr</t>
  </si>
  <si>
    <t>Do 21.1, 28.1.27, 18.30 - 20.30 Uhr</t>
  </si>
  <si>
    <r>
      <t xml:space="preserve">Dieses Formular dient zur Planung der persönlichen Weiterbildung der im Kanton Obwalden tätigen Lehrpersonen. 
Gleichzeitig kann es als Anmeldeformular für NORI Kurse verwendet werden. Zustellung an lwb@ow.ch </t>
    </r>
    <r>
      <rPr>
        <i/>
        <sz val="8"/>
        <color theme="1"/>
        <rFont val="Arial"/>
        <family val="2"/>
      </rPr>
      <t>(bitte im Excelformat)</t>
    </r>
    <r>
      <rPr>
        <sz val="9"/>
        <color theme="1"/>
        <rFont val="Arial"/>
        <family val="2"/>
      </rPr>
      <t xml:space="preserve">
Die Planung der Weiterbildung erfolgt immer in Absprache mit der Schulleitung.</t>
    </r>
  </si>
  <si>
    <t>Gesamttotal Kurskosten z.L. Schulen/Gemeinden:</t>
  </si>
  <si>
    <t>Kurskosten ohne Material</t>
  </si>
  <si>
    <r>
      <t>Kurskosten</t>
    </r>
    <r>
      <rPr>
        <sz val="8"/>
        <color theme="1"/>
        <rFont val="Arial"/>
        <family val="2"/>
      </rPr>
      <t xml:space="preserve"> (ohne Material)</t>
    </r>
  </si>
  <si>
    <t>Mo 8.6, 9.6, 10.6.26, 08.30 - 16.30 Uhr, Anmeldeschluss ist der 15.5.26</t>
  </si>
  <si>
    <t>26/11.03.01SZ</t>
  </si>
  <si>
    <t>«Starter Kit» – ein Angebot für Unterrichtende ohne Lehrdiplom</t>
  </si>
  <si>
    <t>Mo, 29.6.26 - Fr, 3.7.26, 09.00 - 16.30 Uhr</t>
  </si>
  <si>
    <t>Z 1 - 3 (ohne Lehrdiplom</t>
  </si>
  <si>
    <t>Mi 18.11.26, 13.30 - 17.30 Uhr (+ 4 h individuelles E-Learning)</t>
  </si>
  <si>
    <t>Do 8.4., 15.4.27, 17.30 - 20.00 Uhr</t>
  </si>
  <si>
    <t>Sa 22.5.27 - So 23.5.27, 10.00 - 17.00 Uhr (Achtung: inkl. Übernachtung)</t>
  </si>
  <si>
    <t>Mi 23.9.26, 14.00 - 16.00 Uhr; Mi 4.11.26, 13.30 - 14.30 Uhr</t>
  </si>
  <si>
    <t>Sa 12.9.26, 08.30 - 12.00 Uhr; Mi 23.9.26, 08.30 - 12.00 Uhr; Sa 7.11.26, 08.30 - 12.00 Uhr</t>
  </si>
  <si>
    <t>Mi 28.10.26, 14.00 - 17.00 Uhr; Do 26.11.26, 17.00 - 20.00 Uhr</t>
  </si>
  <si>
    <t>Mi 10.3.27, 13.30 - 17.30 Uhr (+ 4h individuelles E-Learning)</t>
  </si>
  <si>
    <t>Sa 21.11.26, 08.30 - 16.30 Uhr</t>
  </si>
  <si>
    <t>Sa 17.10.26, 08.30 - 16.30 Uhr; Mi 18.11.26, 17.00 - 20.00 Uhr</t>
  </si>
  <si>
    <t>Fr 11.9.26, 18.00 - 21.00 Uhr; Sa 12.9.26, 09.00 - 16.30 Uhr</t>
  </si>
  <si>
    <t>Sa 19.9.26, 09.00 - 16.00 Uhr; Mi 20.1.27, 13.30 - 17.00 Uhr</t>
  </si>
  <si>
    <t>Mi 20.1.27, 13.30 - 16.30 Uhr (online)</t>
  </si>
  <si>
    <t>«Humor als Kraftquelle für ein positives Lernklima»</t>
  </si>
  <si>
    <t>Mo 6.7. - Do, 9.7.26, 08.30 - 16.30 Uhr (Anmeldeschluss ist der 15.5.26)</t>
  </si>
  <si>
    <t>Mi, 23.9.26, 14.00 - 17.00 Uhr plus weitere Treffen</t>
  </si>
  <si>
    <t>Mi 9.9., 25.11.26, 13.30 - 17.00 Uhr</t>
  </si>
  <si>
    <t>Sa 20.2.27, 10.00 - 16.30 Uhr (Achtung: baut auf Starter Kurs auf)</t>
  </si>
  <si>
    <t>Individuell</t>
  </si>
  <si>
    <t>Mi 16.9.26, Mi 17.2., 19.5.27, 13.45 - 17.00 Uhr</t>
  </si>
  <si>
    <t>Fr 11.9.26, 17.30 - 21.00 Uhr; Sa 12.9.26, 08.30 - 17.00 Uhr</t>
  </si>
  <si>
    <t>Fr 6.11.26, 18.00 - 21.00 Uhr; Sa 7.11.26, 08.00 - 17.00 Uhr</t>
  </si>
  <si>
    <t>Fr 30.10.26, 17.00 - 20.30 Uhr; Sa 31.10.26, 08.30 - 16.00 Uhr</t>
  </si>
  <si>
    <t>Fr 6.11.26, 17.00 - 20.00 Uhr; Sa 7.11.26, 09.00 - 17.00 Uhr</t>
  </si>
  <si>
    <t>Fr 22.1.27, 17.30 - 20.30 Uhr; Sa 23.1.27, 09.00 - 16.00 Uhr</t>
  </si>
  <si>
    <t>Fr 30.10.26, 17.30 - 20.30 Uhr; Sa 31.10.26, 09.00 - 16.30 Uhr</t>
  </si>
  <si>
    <t>Mi 2.9., 9.9., 23.9.26, 17.30 - 21.00 Uhr</t>
  </si>
  <si>
    <t>Sa 14.11., 28.11.26, 08.30 - 17.00 Uhr</t>
  </si>
  <si>
    <t>Fr 12.3.27, 18.00 - 21.30 Uhr; Sa 13.3.27, 08.30 - 17.00 Uhr</t>
  </si>
  <si>
    <t>Fr 16.4.27, 18.00 - 21.30 Uhr; Sa 17.4.27, 08.30 - 17.00 Uhr</t>
  </si>
  <si>
    <t>10 Termine à 30 Minuten</t>
  </si>
  <si>
    <t>Mi 24.2., 3.3., 10.3., 17.3.27, 19.00 - 21.00 Uhr</t>
  </si>
  <si>
    <t>Schwimmen: SLRG Grundausbildung Brevet Basis Pool</t>
  </si>
  <si>
    <t xml:space="preserve">Schwimmen: SLRG Wassersicherheit für Begleitpersonen - Hallenbad Kerns </t>
  </si>
  <si>
    <t>Schwimmen: SLRG Grundausbildung Modul Fluss</t>
  </si>
  <si>
    <t>Fr 29.1.27 - So 31.1.27, 08.00 - 16.00 Uhr (Achtung: inkl. Übernachtungen)</t>
  </si>
  <si>
    <t>Sa 3.4.27, 08.30 - 17.30 Uhr</t>
  </si>
  <si>
    <t>Mi 2.9., 16.9.26, 13.30 - 17.00 Uhr</t>
  </si>
  <si>
    <t>Do 18.3.27, 17.0 - 20.00 Uhr</t>
  </si>
  <si>
    <t>Mi 24.6., 2.9., 21.10.26, Mi 27.1.27, 14.00 - 17.00 Uhr</t>
  </si>
  <si>
    <t>Mi 2.12.26, 14.00 - 17.00 Uhr; Do 14.1.27, 17.30 - 20.00 Uhr; Do 18.2.27, 17.30 - 20.00 Uhr</t>
  </si>
  <si>
    <t>Mi 24.2, 17.3.27, 16.30 - 18.30 Uhr</t>
  </si>
  <si>
    <t>Fr 28.8.26, 18.00 - 21.00 Uhr; Sa 29.8.26, 08.30 - 16.00 Uhr</t>
  </si>
  <si>
    <t>Mi 26.8.26, 13.30 - 17.00 Uhr; Sa 29.8.26, 08.30 - 16.00 Uhr; Sa 23.1.27, 08.30 - 16.00 Uhr</t>
  </si>
  <si>
    <t>Mi 4.11.26,  24.2., 24.3., 2.6.27, 14.00 - 17.00 Uhr</t>
  </si>
  <si>
    <t>Sa 31.10.26, 09.00 - 16.00 Uhr; Mo 16.11.,18.00 - 19.30 Uhr; Di 24.11.26, 18.00 - 19.30 Uhr; Mi 13.1.27, 14.00 - 17.00 Uhr</t>
  </si>
  <si>
    <t>6h individuelles E-Learining (Zeitraum: August - Oktober 26)</t>
  </si>
  <si>
    <t>Sa 24.4.27, 09.00 - 16.00 Uhr</t>
  </si>
  <si>
    <t>Mi 19.8.26, 13.30 - 17.00 Uhr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</si>
</sst>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000\ 000\ 00\ 00"/>
    <numFmt numFmtId="166" formatCode="0.0"/>
  </numFmts>
  <fonts count="4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 Unicode MS"/>
      <family val="2"/>
    </font>
    <font>
      <b/>
      <sz val="8"/>
      <color theme="1"/>
      <name val="Arial Unicode MS"/>
      <family val="2"/>
    </font>
    <font>
      <sz val="10"/>
      <color theme="1"/>
      <name val="Arial Unicode MS"/>
      <family val="2"/>
    </font>
    <font>
      <sz val="11"/>
      <color theme="1"/>
      <name val="Arial Unicode MS"/>
      <family val="2"/>
    </font>
    <font>
      <sz val="9"/>
      <color theme="1"/>
      <name val="Arial Unicode MS"/>
      <family val="2"/>
    </font>
    <font>
      <b/>
      <sz val="11"/>
      <color theme="1"/>
      <name val="Arial Unicode MS"/>
      <family val="2"/>
    </font>
    <font>
      <b/>
      <u/>
      <sz val="11"/>
      <color theme="1"/>
      <name val="Arial Unicode MS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9"/>
      <color theme="0"/>
      <name val="Arial"/>
      <family val="2"/>
    </font>
    <font>
      <b/>
      <sz val="12"/>
      <color theme="0"/>
      <name val="Arial"/>
      <family val="2"/>
    </font>
    <font>
      <b/>
      <sz val="8"/>
      <color theme="1"/>
      <name val="Arial"/>
      <family val="2"/>
    </font>
    <font>
      <i/>
      <sz val="8"/>
      <color theme="1"/>
      <name val="Arial"/>
      <family val="2"/>
    </font>
    <font>
      <u/>
      <sz val="8"/>
      <color theme="10"/>
      <name val="Arial Narrow"/>
      <family val="2"/>
    </font>
    <font>
      <u/>
      <sz val="8"/>
      <color theme="3"/>
      <name val="Arial Narrow"/>
      <family val="2"/>
    </font>
    <font>
      <b/>
      <sz val="10"/>
      <color theme="0"/>
      <name val="Arial"/>
      <family val="2"/>
    </font>
    <font>
      <b/>
      <i/>
      <sz val="9"/>
      <color theme="1"/>
      <name val="Arial"/>
      <family val="2"/>
    </font>
    <font>
      <b/>
      <sz val="9"/>
      <color theme="0"/>
      <name val="Arial Unicode MS"/>
      <family val="2"/>
    </font>
    <font>
      <b/>
      <sz val="10"/>
      <color theme="1"/>
      <name val="Arial"/>
      <family val="2"/>
    </font>
    <font>
      <sz val="10"/>
      <color theme="1"/>
      <name val="Arial Nova Cond"/>
      <family val="2"/>
    </font>
    <font>
      <sz val="9"/>
      <color theme="1"/>
      <name val="Arial Nova Cond Light"/>
      <family val="2"/>
    </font>
    <font>
      <b/>
      <sz val="14"/>
      <color theme="1"/>
      <name val="Arial Nova Cond"/>
      <family val="2"/>
    </font>
    <font>
      <b/>
      <sz val="14"/>
      <color theme="0"/>
      <name val="Arial Nova Cond"/>
      <family val="2"/>
    </font>
    <font>
      <sz val="9"/>
      <color theme="1"/>
      <name val="Arial Nova Cond"/>
      <family val="2"/>
    </font>
    <font>
      <sz val="10"/>
      <color theme="1"/>
      <name val="Arial Unicode MS"/>
    </font>
    <font>
      <b/>
      <u/>
      <sz val="8"/>
      <color theme="1"/>
      <name val="Arial"/>
      <family val="2"/>
    </font>
    <font>
      <sz val="8"/>
      <color rgb="FF000000"/>
      <name val="Arial Nova Cond Light"/>
      <family val="2"/>
    </font>
    <font>
      <sz val="8"/>
      <color theme="1"/>
      <name val="Arial Nova Cond Light"/>
      <family val="2"/>
    </font>
    <font>
      <sz val="10"/>
      <color theme="1"/>
      <name val="Arial Nova Cond Light"/>
      <family val="2"/>
    </font>
    <font>
      <b/>
      <u/>
      <sz val="10"/>
      <color theme="1"/>
      <name val="Arial Nova Cond"/>
      <family val="2"/>
    </font>
    <font>
      <b/>
      <u/>
      <sz val="10"/>
      <color theme="3"/>
      <name val="Arial Narrow"/>
      <family val="2"/>
    </font>
    <font>
      <b/>
      <sz val="11"/>
      <color rgb="FF002060"/>
      <name val="Arial Nova Cond"/>
      <family val="2"/>
    </font>
    <font>
      <sz val="8"/>
      <name val="Calibri"/>
      <family val="2"/>
      <scheme val="minor"/>
    </font>
    <font>
      <sz val="9"/>
      <color rgb="FF000000"/>
      <name val="Arial Nova Cond Light"/>
      <family val="2"/>
    </font>
    <font>
      <b/>
      <sz val="9"/>
      <color theme="3"/>
      <name val="Arial Narrow"/>
      <family val="2"/>
    </font>
    <font>
      <b/>
      <sz val="9"/>
      <color theme="1"/>
      <name val="Arial Nova Cond Light"/>
      <family val="2"/>
    </font>
    <font>
      <b/>
      <sz val="14"/>
      <color rgb="FF002060"/>
      <name val="Arial Unicode MS"/>
    </font>
    <font>
      <b/>
      <sz val="10"/>
      <color theme="1"/>
      <name val="Arial Nova Cond"/>
      <family val="2"/>
    </font>
  </fonts>
  <fills count="1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-0.49998474074526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17" fillId="0" borderId="0" applyNumberFormat="0" applyFill="0" applyBorder="0" applyAlignment="0" applyProtection="0">
      <alignment vertical="top"/>
      <protection locked="0"/>
    </xf>
    <xf numFmtId="164" fontId="1" fillId="0" borderId="0" applyFont="0" applyFill="0" applyBorder="0" applyAlignment="0" applyProtection="0"/>
  </cellStyleXfs>
  <cellXfs count="197">
    <xf numFmtId="0" fontId="0" fillId="0" borderId="0" xfId="0"/>
    <xf numFmtId="0" fontId="2" fillId="0" borderId="1" xfId="0" applyFont="1" applyBorder="1" applyAlignment="1">
      <alignment vertical="top" wrapText="1"/>
    </xf>
    <xf numFmtId="49" fontId="6" fillId="0" borderId="0" xfId="0" applyNumberFormat="1" applyFont="1" applyAlignment="1" applyProtection="1">
      <alignment vertical="top" wrapText="1"/>
      <protection hidden="1"/>
    </xf>
    <xf numFmtId="0" fontId="2" fillId="0" borderId="0" xfId="0" applyFont="1" applyAlignment="1" applyProtection="1">
      <alignment wrapText="1"/>
      <protection hidden="1"/>
    </xf>
    <xf numFmtId="0" fontId="3" fillId="2" borderId="1" xfId="0" applyFont="1" applyFill="1" applyBorder="1" applyAlignment="1">
      <alignment vertical="top" wrapText="1"/>
    </xf>
    <xf numFmtId="165" fontId="3" fillId="2" borderId="1" xfId="0" applyNumberFormat="1" applyFont="1" applyFill="1" applyBorder="1" applyAlignment="1">
      <alignment vertical="top" wrapText="1"/>
    </xf>
    <xf numFmtId="165" fontId="2" fillId="0" borderId="1" xfId="0" applyNumberFormat="1" applyFont="1" applyBorder="1" applyAlignment="1">
      <alignment vertical="top" wrapText="1"/>
    </xf>
    <xf numFmtId="165" fontId="2" fillId="0" borderId="0" xfId="0" applyNumberFormat="1" applyFont="1" applyAlignment="1" applyProtection="1">
      <alignment wrapText="1"/>
      <protection hidden="1"/>
    </xf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Alignment="1">
      <alignment vertical="top"/>
    </xf>
    <xf numFmtId="49" fontId="2" fillId="0" borderId="5" xfId="0" applyNumberFormat="1" applyFont="1" applyBorder="1" applyAlignment="1" applyProtection="1">
      <alignment wrapText="1"/>
      <protection locked="0"/>
    </xf>
    <xf numFmtId="49" fontId="9" fillId="0" borderId="1" xfId="0" applyNumberFormat="1" applyFont="1" applyBorder="1" applyAlignment="1" applyProtection="1">
      <alignment vertical="top" wrapText="1"/>
      <protection locked="0"/>
    </xf>
    <xf numFmtId="49" fontId="10" fillId="0" borderId="0" xfId="0" applyNumberFormat="1" applyFont="1" applyAlignment="1" applyProtection="1">
      <alignment vertical="top" wrapText="1"/>
      <protection hidden="1"/>
    </xf>
    <xf numFmtId="49" fontId="10" fillId="0" borderId="1" xfId="0" applyNumberFormat="1" applyFont="1" applyBorder="1" applyAlignment="1" applyProtection="1">
      <alignment vertical="top" wrapText="1"/>
      <protection locked="0"/>
    </xf>
    <xf numFmtId="2" fontId="10" fillId="0" borderId="1" xfId="0" applyNumberFormat="1" applyFont="1" applyBorder="1" applyAlignment="1" applyProtection="1">
      <alignment vertical="top" wrapText="1"/>
      <protection locked="0" hidden="1"/>
    </xf>
    <xf numFmtId="2" fontId="10" fillId="0" borderId="0" xfId="0" applyNumberFormat="1" applyFont="1" applyAlignment="1" applyProtection="1">
      <alignment vertical="top" wrapText="1"/>
      <protection locked="0" hidden="1"/>
    </xf>
    <xf numFmtId="49" fontId="9" fillId="0" borderId="0" xfId="0" applyNumberFormat="1" applyFont="1" applyAlignment="1" applyProtection="1">
      <alignment vertical="top" wrapText="1"/>
      <protection hidden="1"/>
    </xf>
    <xf numFmtId="49" fontId="10" fillId="0" borderId="0" xfId="0" applyNumberFormat="1" applyFont="1" applyAlignment="1">
      <alignment vertical="center" wrapText="1"/>
    </xf>
    <xf numFmtId="49" fontId="11" fillId="0" borderId="2" xfId="0" applyNumberFormat="1" applyFont="1" applyBorder="1" applyAlignment="1">
      <alignment vertical="top"/>
    </xf>
    <xf numFmtId="49" fontId="11" fillId="0" borderId="4" xfId="0" applyNumberFormat="1" applyFont="1" applyBorder="1" applyAlignment="1">
      <alignment vertical="top" wrapText="1"/>
    </xf>
    <xf numFmtId="49" fontId="10" fillId="0" borderId="2" xfId="0" applyNumberFormat="1" applyFont="1" applyBorder="1" applyAlignment="1" applyProtection="1">
      <alignment vertical="top" wrapText="1"/>
      <protection locked="0"/>
    </xf>
    <xf numFmtId="14" fontId="10" fillId="0" borderId="2" xfId="0" applyNumberFormat="1" applyFont="1" applyBorder="1" applyAlignment="1" applyProtection="1">
      <alignment horizontal="left" vertical="top" wrapText="1"/>
      <protection locked="0"/>
    </xf>
    <xf numFmtId="2" fontId="2" fillId="0" borderId="1" xfId="0" applyNumberFormat="1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9" fillId="0" borderId="0" xfId="0" applyFont="1" applyAlignment="1">
      <alignment horizontal="left"/>
    </xf>
    <xf numFmtId="2" fontId="9" fillId="0" borderId="0" xfId="0" applyNumberFormat="1" applyFont="1" applyAlignment="1">
      <alignment horizontal="right"/>
    </xf>
    <xf numFmtId="49" fontId="11" fillId="2" borderId="1" xfId="0" applyNumberFormat="1" applyFont="1" applyFill="1" applyBorder="1" applyAlignment="1">
      <alignment vertical="center" wrapText="1"/>
    </xf>
    <xf numFmtId="49" fontId="11" fillId="2" borderId="1" xfId="0" applyNumberFormat="1" applyFont="1" applyFill="1" applyBorder="1" applyAlignment="1">
      <alignment horizontal="center" vertical="center" wrapText="1"/>
    </xf>
    <xf numFmtId="0" fontId="16" fillId="0" borderId="0" xfId="2" applyFont="1" applyAlignment="1" applyProtection="1">
      <alignment wrapText="1"/>
      <protection locked="0"/>
    </xf>
    <xf numFmtId="166" fontId="10" fillId="0" borderId="1" xfId="0" applyNumberFormat="1" applyFont="1" applyBorder="1" applyAlignment="1" applyProtection="1">
      <alignment horizontal="center" vertical="top" wrapText="1"/>
      <protection locked="0" hidden="1"/>
    </xf>
    <xf numFmtId="0" fontId="9" fillId="0" borderId="1" xfId="0" applyFont="1" applyBorder="1" applyAlignment="1" applyProtection="1">
      <alignment vertical="top" wrapText="1"/>
      <protection hidden="1"/>
    </xf>
    <xf numFmtId="2" fontId="9" fillId="0" borderId="1" xfId="0" applyNumberFormat="1" applyFont="1" applyBorder="1" applyAlignment="1" applyProtection="1">
      <alignment horizontal="right" vertical="top" wrapText="1"/>
      <protection hidden="1"/>
    </xf>
    <xf numFmtId="0" fontId="17" fillId="0" borderId="0" xfId="2" applyAlignment="1" applyProtection="1">
      <alignment wrapText="1"/>
      <protection locked="0"/>
    </xf>
    <xf numFmtId="0" fontId="6" fillId="0" borderId="0" xfId="0" applyFont="1" applyAlignment="1">
      <alignment wrapText="1"/>
    </xf>
    <xf numFmtId="49" fontId="9" fillId="0" borderId="0" xfId="0" applyNumberFormat="1" applyFont="1" applyAlignment="1" applyProtection="1">
      <alignment horizontal="right" vertical="top" wrapText="1"/>
      <protection hidden="1"/>
    </xf>
    <xf numFmtId="49" fontId="10" fillId="0" borderId="4" xfId="0" applyNumberFormat="1" applyFont="1" applyBorder="1" applyAlignment="1" applyProtection="1">
      <alignment vertical="top" wrapText="1"/>
      <protection locked="0"/>
    </xf>
    <xf numFmtId="49" fontId="10" fillId="0" borderId="2" xfId="0" applyNumberFormat="1" applyFont="1" applyBorder="1" applyAlignment="1" applyProtection="1">
      <alignment vertical="top"/>
      <protection locked="0"/>
    </xf>
    <xf numFmtId="49" fontId="11" fillId="6" borderId="1" xfId="0" applyNumberFormat="1" applyFont="1" applyFill="1" applyBorder="1" applyAlignment="1">
      <alignment vertical="center" wrapText="1"/>
    </xf>
    <xf numFmtId="49" fontId="11" fillId="6" borderId="2" xfId="0" applyNumberFormat="1" applyFont="1" applyFill="1" applyBorder="1" applyAlignment="1">
      <alignment vertical="center"/>
    </xf>
    <xf numFmtId="49" fontId="11" fillId="6" borderId="4" xfId="0" applyNumberFormat="1" applyFont="1" applyFill="1" applyBorder="1" applyAlignment="1">
      <alignment vertical="center" wrapText="1"/>
    </xf>
    <xf numFmtId="49" fontId="11" fillId="6" borderId="1" xfId="0" applyNumberFormat="1" applyFont="1" applyFill="1" applyBorder="1" applyAlignment="1">
      <alignment horizontal="center" vertical="center" wrapText="1"/>
    </xf>
    <xf numFmtId="166" fontId="12" fillId="7" borderId="1" xfId="0" applyNumberFormat="1" applyFont="1" applyFill="1" applyBorder="1" applyAlignment="1">
      <alignment horizontal="center" wrapText="1"/>
    </xf>
    <xf numFmtId="2" fontId="12" fillId="7" borderId="1" xfId="0" applyNumberFormat="1" applyFont="1" applyFill="1" applyBorder="1" applyAlignment="1">
      <alignment horizontal="right" wrapText="1"/>
    </xf>
    <xf numFmtId="166" fontId="18" fillId="3" borderId="1" xfId="0" applyNumberFormat="1" applyFont="1" applyFill="1" applyBorder="1" applyAlignment="1">
      <alignment horizontal="center" wrapText="1"/>
    </xf>
    <xf numFmtId="49" fontId="11" fillId="0" borderId="0" xfId="0" applyNumberFormat="1" applyFont="1" applyAlignment="1" applyProtection="1">
      <alignment wrapText="1"/>
      <protection hidden="1"/>
    </xf>
    <xf numFmtId="49" fontId="11" fillId="0" borderId="0" xfId="0" applyNumberFormat="1" applyFont="1" applyAlignment="1" applyProtection="1">
      <alignment vertical="top"/>
      <protection hidden="1"/>
    </xf>
    <xf numFmtId="49" fontId="11" fillId="0" borderId="0" xfId="0" applyNumberFormat="1" applyFont="1" applyAlignment="1" applyProtection="1">
      <alignment vertical="top" wrapText="1"/>
      <protection hidden="1"/>
    </xf>
    <xf numFmtId="49" fontId="19" fillId="0" borderId="0" xfId="0" applyNumberFormat="1" applyFont="1" applyAlignment="1" applyProtection="1">
      <alignment vertical="top" wrapText="1"/>
      <protection locked="0" hidden="1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49" fontId="6" fillId="0" borderId="0" xfId="0" applyNumberFormat="1" applyFont="1" applyAlignment="1" applyProtection="1">
      <alignment vertical="top" wrapText="1"/>
      <protection locked="0" hidden="1"/>
    </xf>
    <xf numFmtId="0" fontId="22" fillId="0" borderId="1" xfId="0" applyFont="1" applyBorder="1" applyAlignment="1">
      <alignment wrapText="1"/>
    </xf>
    <xf numFmtId="49" fontId="22" fillId="0" borderId="0" xfId="0" applyNumberFormat="1" applyFont="1" applyAlignment="1">
      <alignment horizontal="center"/>
    </xf>
    <xf numFmtId="49" fontId="22" fillId="0" borderId="0" xfId="0" applyNumberFormat="1" applyFont="1" applyAlignment="1">
      <alignment horizontal="left" wrapText="1"/>
    </xf>
    <xf numFmtId="49" fontId="22" fillId="0" borderId="0" xfId="0" applyNumberFormat="1" applyFont="1" applyAlignment="1">
      <alignment horizontal="left"/>
    </xf>
    <xf numFmtId="0" fontId="22" fillId="2" borderId="0" xfId="0" applyFont="1" applyFill="1" applyAlignment="1">
      <alignment horizontal="center"/>
    </xf>
    <xf numFmtId="2" fontId="26" fillId="0" borderId="1" xfId="0" applyNumberFormat="1" applyFont="1" applyBorder="1" applyAlignment="1">
      <alignment wrapText="1"/>
    </xf>
    <xf numFmtId="0" fontId="9" fillId="0" borderId="1" xfId="0" applyFont="1" applyBorder="1" applyAlignment="1" applyProtection="1">
      <alignment horizontal="center" vertical="top" wrapText="1"/>
      <protection hidden="1"/>
    </xf>
    <xf numFmtId="0" fontId="17" fillId="0" borderId="6" xfId="2" applyBorder="1" applyAlignment="1" applyProtection="1">
      <alignment wrapText="1"/>
    </xf>
    <xf numFmtId="49" fontId="22" fillId="0" borderId="1" xfId="0" applyNumberFormat="1" applyFont="1" applyBorder="1" applyAlignment="1">
      <alignment horizontal="left" wrapText="1"/>
    </xf>
    <xf numFmtId="49" fontId="29" fillId="0" borderId="0" xfId="0" applyNumberFormat="1" applyFont="1" applyAlignment="1">
      <alignment horizontal="center"/>
    </xf>
    <xf numFmtId="0" fontId="29" fillId="0" borderId="0" xfId="0" applyFont="1" applyAlignment="1">
      <alignment horizontal="left" wrapText="1"/>
    </xf>
    <xf numFmtId="1" fontId="30" fillId="0" borderId="0" xfId="0" applyNumberFormat="1" applyFont="1" applyAlignment="1">
      <alignment horizontal="left"/>
    </xf>
    <xf numFmtId="0" fontId="31" fillId="0" borderId="0" xfId="0" applyFont="1" applyAlignment="1">
      <alignment horizontal="left"/>
    </xf>
    <xf numFmtId="2" fontId="23" fillId="0" borderId="1" xfId="0" applyNumberFormat="1" applyFont="1" applyBorder="1" applyAlignment="1">
      <alignment wrapText="1"/>
    </xf>
    <xf numFmtId="1" fontId="31" fillId="0" borderId="0" xfId="0" applyNumberFormat="1" applyFont="1" applyAlignment="1">
      <alignment horizontal="left"/>
    </xf>
    <xf numFmtId="164" fontId="31" fillId="0" borderId="0" xfId="1" applyFont="1" applyAlignment="1">
      <alignment horizontal="center"/>
    </xf>
    <xf numFmtId="49" fontId="22" fillId="0" borderId="0" xfId="0" applyNumberFormat="1" applyFont="1" applyAlignment="1">
      <alignment wrapText="1"/>
    </xf>
    <xf numFmtId="0" fontId="22" fillId="0" borderId="1" xfId="0" applyFont="1" applyBorder="1" applyAlignment="1">
      <alignment horizontal="left" wrapText="1"/>
    </xf>
    <xf numFmtId="0" fontId="22" fillId="0" borderId="1" xfId="0" applyFont="1" applyBorder="1" applyAlignment="1">
      <alignment horizontal="center" wrapText="1"/>
    </xf>
    <xf numFmtId="0" fontId="6" fillId="0" borderId="0" xfId="0" applyFont="1" applyAlignment="1"/>
    <xf numFmtId="0" fontId="22" fillId="2" borderId="0" xfId="0" applyFont="1" applyFill="1" applyAlignment="1"/>
    <xf numFmtId="0" fontId="20" fillId="8" borderId="0" xfId="0" applyFont="1" applyFill="1" applyAlignment="1" applyProtection="1">
      <alignment horizontal="center"/>
      <protection locked="0"/>
    </xf>
    <xf numFmtId="0" fontId="20" fillId="8" borderId="0" xfId="0" applyFont="1" applyFill="1" applyAlignment="1" applyProtection="1">
      <protection locked="0"/>
    </xf>
    <xf numFmtId="0" fontId="20" fillId="8" borderId="0" xfId="0" applyFont="1" applyFill="1" applyAlignment="1" applyProtection="1">
      <alignment wrapText="1"/>
      <protection locked="0"/>
    </xf>
    <xf numFmtId="2" fontId="22" fillId="0" borderId="1" xfId="0" applyNumberFormat="1" applyFont="1" applyBorder="1" applyAlignment="1">
      <alignment horizontal="right"/>
    </xf>
    <xf numFmtId="0" fontId="22" fillId="0" borderId="1" xfId="0" applyFont="1" applyBorder="1" applyAlignment="1">
      <alignment horizontal="center"/>
    </xf>
    <xf numFmtId="0" fontId="22" fillId="0" borderId="1" xfId="0" applyFont="1" applyBorder="1" applyAlignment="1"/>
    <xf numFmtId="14" fontId="22" fillId="0" borderId="1" xfId="0" quotePrefix="1" applyNumberFormat="1" applyFont="1" applyBorder="1" applyAlignment="1"/>
    <xf numFmtId="2" fontId="10" fillId="0" borderId="0" xfId="0" applyNumberFormat="1" applyFont="1" applyAlignment="1" applyProtection="1">
      <alignment vertical="top" wrapText="1"/>
      <protection hidden="1"/>
    </xf>
    <xf numFmtId="2" fontId="6" fillId="0" borderId="0" xfId="0" applyNumberFormat="1" applyFont="1" applyAlignment="1" applyProtection="1">
      <alignment vertical="top" wrapText="1"/>
      <protection hidden="1"/>
    </xf>
    <xf numFmtId="0" fontId="22" fillId="0" borderId="0" xfId="0" applyFont="1" applyAlignment="1">
      <alignment wrapText="1"/>
    </xf>
    <xf numFmtId="0" fontId="22" fillId="2" borderId="0" xfId="0" applyFont="1" applyFill="1" applyAlignment="1">
      <alignment wrapText="1"/>
    </xf>
    <xf numFmtId="49" fontId="36" fillId="0" borderId="0" xfId="0" applyNumberFormat="1" applyFont="1" applyAlignment="1">
      <alignment horizontal="center"/>
    </xf>
    <xf numFmtId="0" fontId="36" fillId="0" borderId="0" xfId="0" applyFont="1" applyAlignment="1">
      <alignment horizontal="left" wrapText="1"/>
    </xf>
    <xf numFmtId="1" fontId="23" fillId="0" borderId="0" xfId="0" applyNumberFormat="1" applyFont="1" applyAlignment="1">
      <alignment horizontal="left"/>
    </xf>
    <xf numFmtId="0" fontId="23" fillId="0" borderId="0" xfId="0" applyFont="1" applyAlignment="1">
      <alignment horizontal="left" wrapText="1"/>
    </xf>
    <xf numFmtId="0" fontId="26" fillId="0" borderId="0" xfId="0" applyFont="1" applyAlignment="1">
      <alignment horizontal="left"/>
    </xf>
    <xf numFmtId="0" fontId="26" fillId="0" borderId="0" xfId="0" applyFont="1" applyAlignment="1">
      <alignment horizontal="left" wrapText="1"/>
    </xf>
    <xf numFmtId="164" fontId="26" fillId="0" borderId="0" xfId="1" applyFont="1" applyAlignment="1">
      <alignment wrapText="1"/>
    </xf>
    <xf numFmtId="14" fontId="23" fillId="0" borderId="1" xfId="0" quotePrefix="1" applyNumberFormat="1" applyFont="1" applyBorder="1" applyAlignment="1">
      <alignment wrapText="1"/>
    </xf>
    <xf numFmtId="0" fontId="23" fillId="0" borderId="1" xfId="0" applyFont="1" applyBorder="1" applyAlignment="1">
      <alignment wrapText="1"/>
    </xf>
    <xf numFmtId="0" fontId="23" fillId="0" borderId="1" xfId="0" applyFont="1" applyBorder="1" applyAlignment="1"/>
    <xf numFmtId="0" fontId="23" fillId="0" borderId="0" xfId="0" applyFont="1" applyAlignment="1">
      <alignment horizontal="right"/>
    </xf>
    <xf numFmtId="0" fontId="23" fillId="0" borderId="0" xfId="0" applyFont="1" applyAlignment="1">
      <alignment horizontal="left"/>
    </xf>
    <xf numFmtId="0" fontId="23" fillId="0" borderId="0" xfId="0" applyFont="1" applyAlignment="1">
      <alignment horizontal="center"/>
    </xf>
    <xf numFmtId="0" fontId="22" fillId="0" borderId="1" xfId="0" applyFont="1" applyFill="1" applyBorder="1" applyAlignment="1">
      <alignment wrapText="1"/>
    </xf>
    <xf numFmtId="1" fontId="23" fillId="0" borderId="0" xfId="0" applyNumberFormat="1" applyFont="1" applyAlignment="1">
      <alignment horizontal="center"/>
    </xf>
    <xf numFmtId="0" fontId="6" fillId="0" borderId="1" xfId="0" applyFont="1" applyBorder="1" applyAlignment="1">
      <alignment horizontal="left"/>
    </xf>
    <xf numFmtId="0" fontId="6" fillId="0" borderId="1" xfId="0" applyFont="1" applyBorder="1" applyAlignment="1">
      <alignment horizontal="center" wrapText="1"/>
    </xf>
    <xf numFmtId="0" fontId="24" fillId="0" borderId="0" xfId="0" applyFont="1" applyAlignment="1">
      <alignment horizontal="left"/>
    </xf>
    <xf numFmtId="0" fontId="34" fillId="2" borderId="0" xfId="0" applyFont="1" applyFill="1" applyAlignment="1">
      <alignment horizontal="left"/>
    </xf>
    <xf numFmtId="0" fontId="22" fillId="2" borderId="0" xfId="0" applyFont="1" applyFill="1" applyAlignment="1">
      <alignment horizontal="left"/>
    </xf>
    <xf numFmtId="0" fontId="6" fillId="0" borderId="0" xfId="0" applyFont="1" applyAlignment="1">
      <alignment horizontal="left"/>
    </xf>
    <xf numFmtId="0" fontId="20" fillId="8" borderId="0" xfId="0" applyFont="1" applyFill="1" applyAlignment="1" applyProtection="1">
      <alignment horizontal="left"/>
      <protection locked="0"/>
    </xf>
    <xf numFmtId="0" fontId="22" fillId="0" borderId="1" xfId="0" applyFont="1" applyBorder="1" applyAlignment="1">
      <alignment horizontal="left"/>
    </xf>
    <xf numFmtId="14" fontId="22" fillId="0" borderId="1" xfId="0" quotePrefix="1" applyNumberFormat="1" applyFont="1" applyBorder="1" applyAlignment="1">
      <alignment horizontal="left" wrapText="1"/>
    </xf>
    <xf numFmtId="14" fontId="22" fillId="0" borderId="1" xfId="0" quotePrefix="1" applyNumberFormat="1" applyFont="1" applyBorder="1" applyAlignment="1">
      <alignment horizontal="left"/>
    </xf>
    <xf numFmtId="0" fontId="23" fillId="0" borderId="1" xfId="0" applyFont="1" applyBorder="1" applyAlignment="1">
      <alignment horizontal="left"/>
    </xf>
    <xf numFmtId="14" fontId="26" fillId="0" borderId="1" xfId="0" quotePrefix="1" applyNumberFormat="1" applyFont="1" applyBorder="1" applyAlignment="1">
      <alignment wrapText="1"/>
    </xf>
    <xf numFmtId="0" fontId="26" fillId="0" borderId="1" xfId="0" applyFont="1" applyBorder="1" applyAlignment="1"/>
    <xf numFmtId="49" fontId="26" fillId="0" borderId="1" xfId="0" applyNumberFormat="1" applyFont="1" applyBorder="1" applyAlignment="1">
      <alignment wrapText="1"/>
    </xf>
    <xf numFmtId="0" fontId="10" fillId="0" borderId="1" xfId="0" applyFont="1" applyBorder="1" applyAlignment="1">
      <alignment horizontal="left"/>
    </xf>
    <xf numFmtId="49" fontId="37" fillId="0" borderId="2" xfId="2" applyNumberFormat="1" applyFont="1" applyBorder="1" applyAlignment="1" applyProtection="1">
      <alignment vertical="top" wrapText="1"/>
      <protection locked="0"/>
    </xf>
    <xf numFmtId="49" fontId="11" fillId="0" borderId="0" xfId="0" applyNumberFormat="1" applyFont="1" applyAlignment="1">
      <alignment horizontal="center" vertical="top" wrapText="1"/>
    </xf>
    <xf numFmtId="14" fontId="22" fillId="0" borderId="1" xfId="0" applyNumberFormat="1" applyFont="1" applyBorder="1" applyAlignment="1"/>
    <xf numFmtId="14" fontId="22" fillId="0" borderId="1" xfId="0" applyNumberFormat="1" applyFont="1" applyBorder="1" applyAlignment="1">
      <alignment wrapText="1"/>
    </xf>
    <xf numFmtId="0" fontId="22" fillId="0" borderId="1" xfId="0" applyFont="1" applyBorder="1"/>
    <xf numFmtId="0" fontId="23" fillId="0" borderId="1" xfId="0" quotePrefix="1" applyFont="1" applyBorder="1" applyAlignment="1"/>
    <xf numFmtId="0" fontId="23" fillId="0" borderId="1" xfId="0" quotePrefix="1" applyFont="1" applyBorder="1" applyAlignment="1">
      <alignment wrapText="1"/>
    </xf>
    <xf numFmtId="2" fontId="23" fillId="0" borderId="0" xfId="0" applyNumberFormat="1" applyFont="1" applyAlignment="1">
      <alignment horizontal="center"/>
    </xf>
    <xf numFmtId="0" fontId="20" fillId="9" borderId="0" xfId="0" applyFont="1" applyFill="1" applyAlignment="1" applyProtection="1">
      <alignment wrapText="1"/>
      <protection locked="0"/>
    </xf>
    <xf numFmtId="1" fontId="38" fillId="0" borderId="0" xfId="0" applyNumberFormat="1" applyFont="1" applyAlignment="1">
      <alignment horizontal="center"/>
    </xf>
    <xf numFmtId="0" fontId="38" fillId="0" borderId="0" xfId="0" applyFont="1" applyAlignment="1">
      <alignment horizontal="center"/>
    </xf>
    <xf numFmtId="1" fontId="30" fillId="0" borderId="0" xfId="0" applyNumberFormat="1" applyFont="1" applyAlignment="1">
      <alignment horizontal="center"/>
    </xf>
    <xf numFmtId="166" fontId="30" fillId="0" borderId="0" xfId="0" applyNumberFormat="1" applyFont="1" applyAlignment="1">
      <alignment horizontal="center"/>
    </xf>
    <xf numFmtId="2" fontId="23" fillId="0" borderId="1" xfId="0" applyNumberFormat="1" applyFont="1" applyBorder="1" applyAlignment="1">
      <alignment horizontal="center" wrapText="1"/>
    </xf>
    <xf numFmtId="0" fontId="26" fillId="0" borderId="1" xfId="0" applyFont="1" applyBorder="1" applyAlignment="1">
      <alignment horizontal="left"/>
    </xf>
    <xf numFmtId="49" fontId="13" fillId="3" borderId="0" xfId="0" applyNumberFormat="1" applyFont="1" applyFill="1" applyAlignment="1" applyProtection="1">
      <alignment horizontal="center" vertical="center" wrapText="1"/>
      <protection hidden="1"/>
    </xf>
    <xf numFmtId="0" fontId="22" fillId="2" borderId="0" xfId="0" applyFont="1" applyFill="1" applyAlignment="1">
      <alignment horizontal="left" wrapText="1"/>
    </xf>
    <xf numFmtId="49" fontId="39" fillId="10" borderId="0" xfId="0" applyNumberFormat="1" applyFont="1" applyFill="1" applyAlignment="1" applyProtection="1">
      <alignment vertical="center" wrapText="1"/>
      <protection hidden="1"/>
    </xf>
    <xf numFmtId="49" fontId="9" fillId="0" borderId="10" xfId="0" applyNumberFormat="1" applyFont="1" applyBorder="1" applyAlignment="1" applyProtection="1">
      <alignment vertical="top" wrapText="1"/>
      <protection hidden="1"/>
    </xf>
    <xf numFmtId="49" fontId="11" fillId="11" borderId="1" xfId="0" applyNumberFormat="1" applyFont="1" applyFill="1" applyBorder="1" applyAlignment="1">
      <alignment vertical="center" wrapText="1"/>
    </xf>
    <xf numFmtId="49" fontId="11" fillId="11" borderId="1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/>
    <xf numFmtId="0" fontId="2" fillId="2" borderId="4" xfId="0" applyFont="1" applyFill="1" applyBorder="1"/>
    <xf numFmtId="0" fontId="11" fillId="2" borderId="1" xfId="0" applyFont="1" applyFill="1" applyBorder="1" applyAlignment="1">
      <alignment horizontal="right"/>
    </xf>
    <xf numFmtId="166" fontId="11" fillId="2" borderId="1" xfId="0" applyNumberFormat="1" applyFont="1" applyFill="1" applyBorder="1" applyAlignment="1">
      <alignment horizontal="center" wrapText="1"/>
    </xf>
    <xf numFmtId="2" fontId="11" fillId="2" borderId="1" xfId="0" applyNumberFormat="1" applyFont="1" applyFill="1" applyBorder="1" applyAlignment="1">
      <alignment horizontal="right" wrapText="1"/>
    </xf>
    <xf numFmtId="49" fontId="11" fillId="11" borderId="1" xfId="0" applyNumberFormat="1" applyFont="1" applyFill="1" applyBorder="1" applyAlignment="1">
      <alignment horizontal="center" wrapText="1"/>
    </xf>
    <xf numFmtId="2" fontId="11" fillId="11" borderId="1" xfId="0" applyNumberFormat="1" applyFont="1" applyFill="1" applyBorder="1" applyAlignment="1">
      <alignment wrapText="1"/>
    </xf>
    <xf numFmtId="49" fontId="11" fillId="5" borderId="1" xfId="0" applyNumberFormat="1" applyFont="1" applyFill="1" applyBorder="1" applyAlignment="1">
      <alignment horizontal="center" wrapText="1"/>
    </xf>
    <xf numFmtId="2" fontId="11" fillId="5" borderId="1" xfId="0" applyNumberFormat="1" applyFont="1" applyFill="1" applyBorder="1" applyAlignment="1">
      <alignment wrapText="1"/>
    </xf>
    <xf numFmtId="0" fontId="22" fillId="12" borderId="0" xfId="0" applyFont="1" applyFill="1" applyAlignment="1">
      <alignment wrapText="1"/>
    </xf>
    <xf numFmtId="0" fontId="22" fillId="12" borderId="0" xfId="0" applyFont="1" applyFill="1" applyAlignment="1">
      <alignment horizontal="center"/>
    </xf>
    <xf numFmtId="0" fontId="25" fillId="12" borderId="0" xfId="0" applyFont="1" applyFill="1" applyAlignment="1">
      <alignment horizontal="right"/>
    </xf>
    <xf numFmtId="0" fontId="33" fillId="2" borderId="0" xfId="2" applyFont="1" applyFill="1" applyAlignment="1" applyProtection="1">
      <alignment wrapText="1"/>
    </xf>
    <xf numFmtId="0" fontId="22" fillId="2" borderId="6" xfId="0" applyFont="1" applyFill="1" applyBorder="1" applyAlignment="1">
      <alignment wrapText="1"/>
    </xf>
    <xf numFmtId="0" fontId="6" fillId="2" borderId="6" xfId="0" applyFont="1" applyFill="1" applyBorder="1" applyAlignment="1"/>
    <xf numFmtId="49" fontId="13" fillId="3" borderId="0" xfId="0" applyNumberFormat="1" applyFont="1" applyFill="1" applyAlignment="1" applyProtection="1">
      <alignment horizontal="left" vertical="center"/>
      <protection hidden="1"/>
    </xf>
    <xf numFmtId="0" fontId="6" fillId="0" borderId="1" xfId="0" applyFont="1" applyBorder="1" applyAlignment="1">
      <alignment wrapText="1"/>
    </xf>
    <xf numFmtId="0" fontId="6" fillId="0" borderId="1" xfId="0" applyFont="1" applyBorder="1" applyAlignment="1">
      <alignment horizontal="center"/>
    </xf>
    <xf numFmtId="0" fontId="22" fillId="0" borderId="0" xfId="0" applyFont="1" applyAlignment="1">
      <alignment horizontal="center"/>
    </xf>
    <xf numFmtId="0" fontId="22" fillId="0" borderId="1" xfId="0" applyFont="1" applyBorder="1" applyAlignment="1" applyProtection="1">
      <alignment horizontal="center"/>
      <protection locked="0"/>
    </xf>
    <xf numFmtId="2" fontId="11" fillId="2" borderId="1" xfId="0" applyNumberFormat="1" applyFont="1" applyFill="1" applyBorder="1" applyAlignment="1">
      <alignment vertical="center" wrapText="1"/>
    </xf>
    <xf numFmtId="2" fontId="23" fillId="0" borderId="0" xfId="0" applyNumberFormat="1" applyFont="1" applyAlignment="1">
      <alignment horizontal="left"/>
    </xf>
    <xf numFmtId="0" fontId="22" fillId="0" borderId="1" xfId="0" applyNumberFormat="1" applyFont="1" applyBorder="1" applyAlignment="1">
      <alignment horizontal="center" wrapText="1"/>
    </xf>
    <xf numFmtId="0" fontId="22" fillId="0" borderId="1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 wrapText="1"/>
    </xf>
    <xf numFmtId="49" fontId="6" fillId="0" borderId="6" xfId="0" applyNumberFormat="1" applyFont="1" applyBorder="1" applyAlignment="1" applyProtection="1">
      <alignment vertical="top" wrapText="1"/>
      <protection hidden="1"/>
    </xf>
    <xf numFmtId="49" fontId="6" fillId="12" borderId="0" xfId="0" applyNumberFormat="1" applyFont="1" applyFill="1" applyAlignment="1" applyProtection="1">
      <alignment vertical="top" wrapText="1"/>
      <protection hidden="1"/>
    </xf>
    <xf numFmtId="2" fontId="18" fillId="12" borderId="1" xfId="0" applyNumberFormat="1" applyFont="1" applyFill="1" applyBorder="1" applyAlignment="1">
      <alignment horizontal="right" wrapText="1"/>
    </xf>
    <xf numFmtId="0" fontId="11" fillId="5" borderId="2" xfId="0" applyFont="1" applyFill="1" applyBorder="1" applyAlignment="1">
      <alignment horizontal="right" wrapText="1"/>
    </xf>
    <xf numFmtId="0" fontId="11" fillId="5" borderId="3" xfId="0" applyFont="1" applyFill="1" applyBorder="1" applyAlignment="1">
      <alignment horizontal="right" wrapText="1"/>
    </xf>
    <xf numFmtId="0" fontId="11" fillId="5" borderId="4" xfId="0" applyFont="1" applyFill="1" applyBorder="1" applyAlignment="1">
      <alignment horizontal="right" wrapText="1"/>
    </xf>
    <xf numFmtId="0" fontId="18" fillId="3" borderId="8" xfId="0" applyFont="1" applyFill="1" applyBorder="1" applyAlignment="1">
      <alignment horizontal="right" wrapText="1"/>
    </xf>
    <xf numFmtId="0" fontId="18" fillId="3" borderId="0" xfId="0" applyFont="1" applyFill="1" applyBorder="1" applyAlignment="1">
      <alignment horizontal="right" wrapText="1"/>
    </xf>
    <xf numFmtId="0" fontId="18" fillId="3" borderId="9" xfId="0" applyFont="1" applyFill="1" applyBorder="1" applyAlignment="1">
      <alignment horizontal="right" wrapText="1"/>
    </xf>
    <xf numFmtId="0" fontId="11" fillId="11" borderId="2" xfId="0" applyFont="1" applyFill="1" applyBorder="1" applyAlignment="1">
      <alignment horizontal="right" wrapText="1"/>
    </xf>
    <xf numFmtId="0" fontId="11" fillId="11" borderId="3" xfId="0" applyFont="1" applyFill="1" applyBorder="1" applyAlignment="1">
      <alignment horizontal="right" wrapText="1"/>
    </xf>
    <xf numFmtId="0" fontId="11" fillId="11" borderId="4" xfId="0" applyFont="1" applyFill="1" applyBorder="1" applyAlignment="1">
      <alignment horizontal="right" wrapText="1"/>
    </xf>
    <xf numFmtId="0" fontId="18" fillId="12" borderId="8" xfId="0" applyFont="1" applyFill="1" applyBorder="1" applyAlignment="1">
      <alignment horizontal="right" wrapText="1"/>
    </xf>
    <xf numFmtId="0" fontId="18" fillId="12" borderId="0" xfId="0" applyFont="1" applyFill="1" applyBorder="1" applyAlignment="1">
      <alignment horizontal="right" wrapText="1"/>
    </xf>
    <xf numFmtId="0" fontId="18" fillId="12" borderId="9" xfId="0" applyFont="1" applyFill="1" applyBorder="1" applyAlignment="1">
      <alignment horizontal="right" wrapText="1"/>
    </xf>
    <xf numFmtId="0" fontId="9" fillId="0" borderId="0" xfId="0" applyFont="1" applyAlignment="1">
      <alignment horizontal="left" wrapText="1"/>
    </xf>
    <xf numFmtId="0" fontId="9" fillId="0" borderId="9" xfId="0" applyFont="1" applyBorder="1" applyAlignment="1">
      <alignment horizontal="left" wrapText="1"/>
    </xf>
    <xf numFmtId="0" fontId="12" fillId="7" borderId="2" xfId="0" applyFont="1" applyFill="1" applyBorder="1" applyAlignment="1">
      <alignment horizontal="right" wrapText="1"/>
    </xf>
    <xf numFmtId="0" fontId="12" fillId="7" borderId="3" xfId="0" applyFont="1" applyFill="1" applyBorder="1" applyAlignment="1">
      <alignment horizontal="right" wrapText="1"/>
    </xf>
    <xf numFmtId="0" fontId="12" fillId="7" borderId="4" xfId="0" applyFont="1" applyFill="1" applyBorder="1" applyAlignment="1">
      <alignment horizontal="right" wrapText="1"/>
    </xf>
    <xf numFmtId="0" fontId="9" fillId="0" borderId="6" xfId="0" applyFont="1" applyBorder="1" applyAlignment="1">
      <alignment horizontal="left" wrapText="1"/>
    </xf>
    <xf numFmtId="49" fontId="7" fillId="11" borderId="8" xfId="0" applyNumberFormat="1" applyFont="1" applyFill="1" applyBorder="1" applyAlignment="1">
      <alignment horizontal="center" vertical="center" wrapText="1"/>
    </xf>
    <xf numFmtId="49" fontId="7" fillId="11" borderId="0" xfId="0" applyNumberFormat="1" applyFont="1" applyFill="1" applyBorder="1" applyAlignment="1">
      <alignment horizontal="center" vertical="center" wrapText="1"/>
    </xf>
    <xf numFmtId="49" fontId="7" fillId="5" borderId="8" xfId="0" applyNumberFormat="1" applyFont="1" applyFill="1" applyBorder="1" applyAlignment="1">
      <alignment horizontal="center" vertical="center" wrapText="1"/>
    </xf>
    <xf numFmtId="49" fontId="7" fillId="5" borderId="0" xfId="0" applyNumberFormat="1" applyFont="1" applyFill="1" applyBorder="1" applyAlignment="1">
      <alignment horizontal="center" vertical="center" wrapText="1"/>
    </xf>
    <xf numFmtId="49" fontId="11" fillId="0" borderId="0" xfId="0" applyNumberFormat="1" applyFont="1" applyAlignment="1">
      <alignment horizontal="center" vertical="top" wrapText="1"/>
    </xf>
    <xf numFmtId="49" fontId="21" fillId="2" borderId="1" xfId="0" applyNumberFormat="1" applyFont="1" applyFill="1" applyBorder="1" applyAlignment="1">
      <alignment horizontal="center" vertical="top" wrapText="1"/>
    </xf>
    <xf numFmtId="49" fontId="21" fillId="2" borderId="2" xfId="0" applyNumberFormat="1" applyFont="1" applyFill="1" applyBorder="1" applyAlignment="1">
      <alignment horizontal="center" vertical="top" wrapText="1"/>
    </xf>
    <xf numFmtId="2" fontId="2" fillId="0" borderId="0" xfId="0" applyNumberFormat="1" applyFont="1" applyAlignment="1" applyProtection="1">
      <alignment horizontal="right" vertical="top" wrapText="1"/>
      <protection hidden="1"/>
    </xf>
    <xf numFmtId="0" fontId="10" fillId="0" borderId="6" xfId="0" applyFont="1" applyBorder="1" applyAlignment="1">
      <alignment horizontal="left" wrapText="1"/>
    </xf>
    <xf numFmtId="0" fontId="10" fillId="0" borderId="7" xfId="0" applyFont="1" applyBorder="1" applyAlignment="1">
      <alignment horizontal="left" wrapText="1"/>
    </xf>
    <xf numFmtId="0" fontId="10" fillId="4" borderId="8" xfId="0" applyFont="1" applyFill="1" applyBorder="1" applyAlignment="1">
      <alignment horizontal="left" vertical="center" wrapText="1"/>
    </xf>
    <xf numFmtId="0" fontId="10" fillId="4" borderId="0" xfId="0" applyFont="1" applyFill="1" applyBorder="1" applyAlignment="1">
      <alignment horizontal="left" vertical="center" wrapText="1"/>
    </xf>
    <xf numFmtId="0" fontId="34" fillId="2" borderId="6" xfId="0" applyFont="1" applyFill="1" applyBorder="1" applyAlignment="1">
      <alignment horizontal="left" wrapText="1"/>
    </xf>
    <xf numFmtId="0" fontId="22" fillId="2" borderId="0" xfId="0" applyFont="1" applyFill="1" applyAlignment="1">
      <alignment horizontal="left" wrapText="1"/>
    </xf>
    <xf numFmtId="0" fontId="33" fillId="2" borderId="0" xfId="2" applyFont="1" applyFill="1" applyAlignment="1" applyProtection="1">
      <alignment horizontal="left" wrapText="1"/>
    </xf>
  </cellXfs>
  <cellStyles count="4">
    <cellStyle name="Komma" xfId="1" builtinId="3"/>
    <cellStyle name="Komma 2" xfId="3" xr:uid="{00000000-0005-0000-0000-000001000000}"/>
    <cellStyle name="Link" xfId="2" builtinId="8" customBuiltin="1"/>
    <cellStyle name="Standard" xfId="0" builtinId="0"/>
  </cellStyles>
  <dxfs count="60">
    <dxf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3</xdr:col>
      <xdr:colOff>1019176</xdr:colOff>
      <xdr:row>3</xdr:row>
      <xdr:rowOff>12353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95E6B3E9-E667-686E-7313-438AC3C8763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r="9154"/>
        <a:stretch/>
      </xdr:blipFill>
      <xdr:spPr>
        <a:xfrm>
          <a:off x="1" y="0"/>
          <a:ext cx="5010150" cy="545753"/>
        </a:xfrm>
        <a:prstGeom prst="rect">
          <a:avLst/>
        </a:prstGeom>
      </xdr:spPr>
    </xdr:pic>
    <xdr:clientData/>
  </xdr:twoCellAnchor>
  <xdr:twoCellAnchor editAs="oneCell">
    <xdr:from>
      <xdr:col>3</xdr:col>
      <xdr:colOff>1019175</xdr:colOff>
      <xdr:row>0</xdr:row>
      <xdr:rowOff>0</xdr:rowOff>
    </xdr:from>
    <xdr:to>
      <xdr:col>6</xdr:col>
      <xdr:colOff>676722</xdr:colOff>
      <xdr:row>3</xdr:row>
      <xdr:rowOff>74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4E6BFC1F-9033-F962-6DDE-201A3B18EA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010150" y="0"/>
          <a:ext cx="3200847" cy="5334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ow.ch/dienstleistungen/5770" TargetMode="External"/><Relationship Id="rId2" Type="http://schemas.openxmlformats.org/officeDocument/2006/relationships/hyperlink" Target="mailto:lwb@ow.ch" TargetMode="External"/><Relationship Id="rId1" Type="http://schemas.openxmlformats.org/officeDocument/2006/relationships/printerSettings" Target="../printerSettings/printerSettings1.bin"/><Relationship Id="rId6" Type="http://schemas.openxmlformats.org/officeDocument/2006/relationships/vmlDrawing" Target="../drawings/vmlDrawing1.vm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2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3.bin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ow.ch/dienstleistungen/5770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tabColor theme="8" tint="-0.249977111117893"/>
    <pageSetUpPr fitToPage="1"/>
  </sheetPr>
  <dimension ref="A1:K53"/>
  <sheetViews>
    <sheetView workbookViewId="0">
      <selection activeCell="B14" sqref="B14"/>
    </sheetView>
  </sheetViews>
  <sheetFormatPr baseColWidth="10" defaultColWidth="11.42578125" defaultRowHeight="12"/>
  <cols>
    <col min="1" max="1" width="8.5703125" style="2" customWidth="1"/>
    <col min="2" max="2" width="12.42578125" style="2" customWidth="1"/>
    <col min="3" max="3" width="38.85546875" style="2" customWidth="1"/>
    <col min="4" max="4" width="25.7109375" style="2" customWidth="1"/>
    <col min="5" max="5" width="19.7109375" style="2" customWidth="1"/>
    <col min="6" max="6" width="7.7109375" style="2" customWidth="1"/>
    <col min="7" max="7" width="13.7109375" style="2" customWidth="1"/>
    <col min="8" max="16384" width="11.42578125" style="2"/>
  </cols>
  <sheetData>
    <row r="1" spans="1:9" ht="12" customHeight="1">
      <c r="E1" s="132"/>
      <c r="F1" s="132"/>
      <c r="G1" s="132"/>
    </row>
    <row r="2" spans="1:9" ht="12" customHeight="1">
      <c r="E2" s="132"/>
      <c r="F2" s="132"/>
      <c r="G2" s="132"/>
    </row>
    <row r="3" spans="1:9" ht="18" customHeight="1">
      <c r="E3" s="132"/>
      <c r="F3" s="132"/>
      <c r="G3" s="132"/>
    </row>
    <row r="4" spans="1:9" s="14" customFormat="1" ht="20.45" customHeight="1">
      <c r="A4" s="19"/>
      <c r="B4" s="19"/>
      <c r="C4" s="19"/>
      <c r="D4" s="19"/>
      <c r="E4" s="19"/>
      <c r="F4" s="19"/>
      <c r="G4" s="19"/>
      <c r="H4" s="19"/>
    </row>
    <row r="5" spans="1:9" s="14" customFormat="1" ht="18.75" customHeight="1">
      <c r="A5" s="187" t="s">
        <v>0</v>
      </c>
      <c r="B5" s="187"/>
      <c r="C5" s="188"/>
      <c r="D5" s="192" t="s">
        <v>862</v>
      </c>
      <c r="E5" s="193"/>
      <c r="F5" s="193"/>
      <c r="G5" s="193"/>
      <c r="H5" s="19"/>
    </row>
    <row r="6" spans="1:9" s="14" customFormat="1" ht="18.75" customHeight="1">
      <c r="A6" s="20" t="s">
        <v>1</v>
      </c>
      <c r="B6" s="21"/>
      <c r="C6" s="22"/>
      <c r="D6" s="192"/>
      <c r="E6" s="193"/>
      <c r="F6" s="193"/>
      <c r="G6" s="193"/>
      <c r="H6" s="19"/>
    </row>
    <row r="7" spans="1:9" s="14" customFormat="1" ht="18.75" customHeight="1">
      <c r="A7" s="20" t="s">
        <v>2</v>
      </c>
      <c r="B7" s="21"/>
      <c r="C7" s="22"/>
      <c r="D7" s="192"/>
      <c r="E7" s="193"/>
      <c r="F7" s="193"/>
      <c r="G7" s="193"/>
      <c r="H7" s="19"/>
    </row>
    <row r="8" spans="1:9" s="14" customFormat="1" ht="18.75" customHeight="1">
      <c r="A8" s="20" t="s">
        <v>3</v>
      </c>
      <c r="B8" s="21"/>
      <c r="C8" s="23"/>
      <c r="D8" s="192"/>
      <c r="E8" s="193"/>
      <c r="F8" s="193"/>
      <c r="G8" s="193"/>
      <c r="H8" s="19"/>
    </row>
    <row r="9" spans="1:9" s="14" customFormat="1" ht="18.75" customHeight="1">
      <c r="A9" s="20" t="s">
        <v>4</v>
      </c>
      <c r="B9" s="21"/>
      <c r="C9" s="115" t="s">
        <v>5</v>
      </c>
      <c r="D9" s="192"/>
      <c r="E9" s="193"/>
      <c r="F9" s="193"/>
      <c r="G9" s="193"/>
      <c r="H9" s="19"/>
    </row>
    <row r="10" spans="1:9" s="14" customFormat="1" ht="8.25" customHeight="1">
      <c r="A10" s="186"/>
      <c r="B10" s="186"/>
      <c r="C10" s="186"/>
      <c r="D10" s="116"/>
      <c r="H10" s="19"/>
    </row>
    <row r="11" spans="1:9" s="14" customFormat="1" ht="19.5" customHeight="1">
      <c r="A11" s="151" t="s">
        <v>181</v>
      </c>
      <c r="B11" s="130"/>
      <c r="C11" s="130"/>
      <c r="D11" s="130"/>
      <c r="E11" s="130"/>
      <c r="F11" s="130"/>
      <c r="G11" s="130"/>
      <c r="H11" s="19"/>
    </row>
    <row r="12" spans="1:9" s="14" customFormat="1" ht="31.7" customHeight="1">
      <c r="A12" s="190" t="s">
        <v>6</v>
      </c>
      <c r="B12" s="190"/>
      <c r="C12" s="190"/>
      <c r="D12" s="190"/>
      <c r="E12" s="190"/>
      <c r="F12" s="191"/>
      <c r="G12" s="30" t="s">
        <v>7</v>
      </c>
      <c r="H12" s="19"/>
    </row>
    <row r="13" spans="1:9" ht="24" customHeight="1">
      <c r="A13" s="28" t="s">
        <v>8</v>
      </c>
      <c r="B13" s="28" t="s">
        <v>9</v>
      </c>
      <c r="C13" s="28" t="s">
        <v>10</v>
      </c>
      <c r="D13" s="28" t="s">
        <v>11</v>
      </c>
      <c r="E13" s="28" t="s">
        <v>12</v>
      </c>
      <c r="F13" s="29" t="s">
        <v>13</v>
      </c>
      <c r="G13" s="28" t="s">
        <v>865</v>
      </c>
      <c r="H13" s="19"/>
    </row>
    <row r="14" spans="1:9" s="14" customFormat="1" ht="24" customHeight="1">
      <c r="A14" s="13" t="s">
        <v>37</v>
      </c>
      <c r="B14" s="13" t="s">
        <v>715</v>
      </c>
      <c r="C14" s="32" t="str">
        <f>IF($A14="UR",VLOOKUP($B14,UR!$A$1:$D$131,3,0),IF($A14="OW",VLOOKUP($B14,OW!$A$1:$D$124,3,0),IF($A14="NW",VLOOKUP($B14,NW!$A$1:$C$123,3,0),IF($A14="SZ",VLOOKUP($B14,SZ!$A$1:$D$83,3,0),IF($A14="LU",VLOOKUP($B14,LU!$A$1:$D$89,3,0),IF($A14="ZG",VLOOKUP($B14,ZG!$A$1:$D$99,3,0),""))))))</f>
        <v>Schwimmen: SLRG WK Modul See für Brevet See (ohne CPR)</v>
      </c>
      <c r="D14" s="32" t="str">
        <f>IF($A14="UR",VLOOKUP($B14,UR!$A$1:$F$131,4,0),IF($A14="OW",VLOOKUP($B14,OW!$A$1:$G$124,4,0),IF(A14="NW",VLOOKUP(B14,NW!$A$1:$E$123,4,0),IF($A14="SZ",VLOOKUP($B14,SZ!$A$1:$E$83,4,0),IF($A14="LU",VLOOKUP($B14,LU!$A$1:$E$89,4,0),IF($A14="ZG",VLOOKUP($B14,ZG!$A$1:$F$99,4,0),""))))))</f>
        <v>Mi 19.8.26, 13.30 - 17.00 Uhr</v>
      </c>
      <c r="E14" s="32" t="str">
        <f>IF($A14="UR",VLOOKUP($B14,UR!$A$1:$H$127,5,0),IF($A14="OW",VLOOKUP($B14,OW!$A$1:$G$121,5,0),IF($A14="NW",VLOOKUP($B14,NW!$A$1:$G$124,5,0),IF($A14="SZ",VLOOKUP($B14,SZ!$A$1:$H$135,5,0),IF($A14="LU",VLOOKUP($B14,LU!$A$1:$H$134,5,0),IF($A14="ZG",VLOOKUP($B14,ZG!$A$1:$H$149,5,0),""))))))</f>
        <v>LP mit SLRG-Brevet</v>
      </c>
      <c r="F14" s="59">
        <f>IF($A14="UR",VLOOKUP($B14,UR!$A$1:$H$127,6,0),IF($A14="OW",VLOOKUP($B14,OW!$A$1:$G$121,6,0),IF($A14="NW",VLOOKUP($B14,NW!$A$1:$G$124,6,0),IF($A14="SZ",VLOOKUP($B14,SZ!$A$1:$H$135,6,0),IF($A14="LU",VLOOKUP($B14,LU!$A$1:$H$134,6,0),IF($A14="ZG",VLOOKUP($B14,ZG!$A$1:$H$149,6,0),""))))))</f>
        <v>3.5</v>
      </c>
      <c r="G14" s="33">
        <f>IF($A14="UR",VLOOKUP($B14,UR!$A$1:$H$127,7,0),IF($A14="OW",VLOOKUP($B14,OW!$A$1:$G$121,7,0),IF($A14="NW",VLOOKUP($B14,NW!$A$1:$G$124,7,0),IF($A14="SZ",VLOOKUP($B14,SZ!$A$1:$H$135,7,0),IF($A14="LU",VLOOKUP($B14,LU!$A$1:$H$134,7,0),IF($A14="ZG",VLOOKUP($B14,ZG!$A$1:$H$149,7,0),""))))))</f>
        <v>52.5</v>
      </c>
      <c r="H14" s="19"/>
      <c r="I14" s="81"/>
    </row>
    <row r="15" spans="1:9" s="14" customFormat="1" ht="24" customHeight="1">
      <c r="A15" s="13" t="s">
        <v>176</v>
      </c>
      <c r="B15" s="13" t="s">
        <v>176</v>
      </c>
      <c r="C15" s="32" t="str">
        <f>IF($A15="UR",VLOOKUP($B15,UR!$A$1:$D$131,3,0),IF($A15="OW",VLOOKUP($B15,OW!$A$1:$D$124,3,0),IF($A15="NW",VLOOKUP($B15,NW!$A$1:$C$123,3,0),IF($A15="SZ",VLOOKUP($B15,SZ!$A$1:$D$83,3,0),IF($A15="LU",VLOOKUP($B15,LU!$A$1:$D$89,3,0),IF($A15="ZG",VLOOKUP($B15,ZG!$A$1:$D$99,3,0),""))))))</f>
        <v/>
      </c>
      <c r="D15" s="32" t="str">
        <f>IF($A15="UR",VLOOKUP($B15,UR!$A$1:$F$131,4,0),IF($A15="OW",VLOOKUP($B15,OW!$A$1:$G$124,4,0),IF(A15="NW",VLOOKUP(B15,NW!$A$1:$E$123,4,0),IF($A15="SZ",VLOOKUP($B15,SZ!$A$1:$E$83,4,0),IF($A15="LU",VLOOKUP($B15,LU!$A$1:$E$89,4,0),IF($A15="ZG",VLOOKUP($B15,ZG!$A$1:$F$99,4,0),""))))))</f>
        <v/>
      </c>
      <c r="E15" s="32" t="str">
        <f>IF($A15="UR",VLOOKUP($B15,UR!$A$1:$H$127,5,0),IF($A15="OW",VLOOKUP($B15,OW!$A$1:$G$121,5,0),IF($A15="NW",VLOOKUP($B15,NW!$A$1:$G$124,5,0),IF($A15="SZ",VLOOKUP($B15,SZ!$A$1:$H$135,5,0),IF($A15="LU",VLOOKUP($B15,LU!$A$1:$H$134,5,0),IF($A15="ZG",VLOOKUP($B15,ZG!$A$1:$H$149,5,0),""))))))</f>
        <v/>
      </c>
      <c r="F15" s="59" t="str">
        <f>IF($A15="UR",VLOOKUP($B15,UR!$A$1:$H$127,6,0),IF($A15="OW",VLOOKUP($B15,OW!$A$1:$G$121,6,0),IF($A15="NW",VLOOKUP($B15,NW!$A$1:$G$124,6,0),IF($A15="SZ",VLOOKUP($B15,SZ!$A$1:$H$135,6,0),IF($A15="LU",VLOOKUP($B15,LU!$A$1:$H$134,6,0),IF($A15="ZG",VLOOKUP($B15,ZG!$A$1:$H$149,6,0),""))))))</f>
        <v/>
      </c>
      <c r="G15" s="33" t="str">
        <f>IF($A15="UR",VLOOKUP($B15,UR!$A$1:$H$127,7,0),IF($A15="OW",VLOOKUP($B15,OW!$A$1:$G$121,7,0),IF($A15="NW",VLOOKUP($B15,NW!$A$1:$G$124,7,0),IF($A15="SZ",VLOOKUP($B15,SZ!$A$1:$H$135,7,0),IF($A15="LU",VLOOKUP($B15,LU!$A$1:$H$134,7,0),IF($A15="ZG",VLOOKUP($B15,ZG!$A$1:$H$149,7,0),""))))))</f>
        <v/>
      </c>
      <c r="H15" s="19"/>
      <c r="I15" s="81"/>
    </row>
    <row r="16" spans="1:9" s="14" customFormat="1" ht="24" customHeight="1">
      <c r="A16" s="13" t="s">
        <v>176</v>
      </c>
      <c r="B16" s="13" t="s">
        <v>176</v>
      </c>
      <c r="C16" s="32" t="str">
        <f>IF($A16="UR",VLOOKUP($B16,UR!$A$1:$D$131,3,0),IF($A16="OW",VLOOKUP($B16,OW!$A$1:$D$124,3,0),IF($A16="NW",VLOOKUP($B16,NW!$A$1:$C$123,3,0),IF($A16="SZ",VLOOKUP($B16,SZ!$A$1:$D$83,3,0),IF($A16="LU",VLOOKUP($B16,LU!$A$1:$D$89,3,0),IF($A16="ZG",VLOOKUP($B16,ZG!$A$1:$D$99,3,0),""))))))</f>
        <v/>
      </c>
      <c r="D16" s="32" t="str">
        <f>IF($A16="UR",VLOOKUP($B16,UR!$A$1:$F$131,4,0),IF($A16="OW",VLOOKUP($B16,OW!$A$1:$G$124,4,0),IF(A16="NW",VLOOKUP(B16,NW!$A$1:$E$123,4,0),IF($A16="SZ",VLOOKUP($B16,SZ!$A$1:$E$83,4,0),IF($A16="LU",VLOOKUP($B16,LU!$A$1:$E$89,4,0),IF($A16="ZG",VLOOKUP($B16,ZG!$A$1:$F$99,4,0),""))))))</f>
        <v/>
      </c>
      <c r="E16" s="32" t="str">
        <f>IF($A16="UR",VLOOKUP($B16,UR!$A$1:$H$127,5,0),IF($A16="OW",VLOOKUP($B16,OW!$A$1:$G$121,5,0),IF($A16="NW",VLOOKUP($B16,NW!$A$1:$G$124,5,0),IF($A16="SZ",VLOOKUP($B16,SZ!$A$1:$H$135,5,0),IF($A16="LU",VLOOKUP($B16,LU!$A$1:$H$134,5,0),IF($A16="ZG",VLOOKUP($B16,ZG!$A$1:$H$149,5,0),""))))))</f>
        <v/>
      </c>
      <c r="F16" s="59" t="str">
        <f>IF($A16="UR",VLOOKUP($B16,UR!$A$1:$H$127,6,0),IF($A16="OW",VLOOKUP($B16,OW!$A$1:$G$121,6,0),IF($A16="NW",VLOOKUP($B16,NW!$A$1:$G$124,6,0),IF($A16="SZ",VLOOKUP($B16,SZ!$A$1:$H$135,6,0),IF($A16="LU",VLOOKUP($B16,LU!$A$1:$H$134,6,0),IF($A16="ZG",VLOOKUP($B16,ZG!$A$1:$H$149,6,0),""))))))</f>
        <v/>
      </c>
      <c r="G16" s="33" t="str">
        <f>IF($A16="UR",VLOOKUP($B16,UR!$A$1:$H$127,7,0),IF($A16="OW",VLOOKUP($B16,OW!$A$1:$G$121,7,0),IF($A16="NW",VLOOKUP($B16,NW!$A$1:$G$124,7,0),IF($A16="SZ",VLOOKUP($B16,SZ!$A$1:$H$135,7,0),IF($A16="LU",VLOOKUP($B16,LU!$A$1:$H$134,7,0),IF($A16="ZG",VLOOKUP($B16,ZG!$A$1:$H$149,7,0),""))))))</f>
        <v/>
      </c>
      <c r="H16" s="19"/>
      <c r="I16" s="81"/>
    </row>
    <row r="17" spans="1:9" s="14" customFormat="1" ht="24" customHeight="1">
      <c r="A17" s="13" t="s">
        <v>176</v>
      </c>
      <c r="B17" s="13" t="s">
        <v>176</v>
      </c>
      <c r="C17" s="32" t="str">
        <f>IF($A17="UR",VLOOKUP($B17,UR!$A$1:$D$131,3,0),IF($A17="OW",VLOOKUP($B17,OW!$A$1:$D$124,3,0),IF($A17="NW",VLOOKUP($B17,NW!$A$1:$C$123,3,0),IF($A17="SZ",VLOOKUP($B17,SZ!$A$1:$D$83,3,0),IF($A17="LU",VLOOKUP($B17,LU!$A$1:$D$89,3,0),IF($A17="ZG",VLOOKUP($B17,ZG!$A$1:$D$99,3,0),""))))))</f>
        <v/>
      </c>
      <c r="D17" s="32" t="str">
        <f>IF($A17="UR",VLOOKUP($B17,UR!$A$1:$F$131,4,0),IF($A17="OW",VLOOKUP($B17,OW!$A$1:$G$124,4,0),IF(A17="NW",VLOOKUP(B17,NW!$A$1:$E$123,4,0),IF($A17="SZ",VLOOKUP($B17,SZ!$A$1:$E$83,4,0),IF($A17="LU",VLOOKUP($B17,LU!$A$1:$E$89,4,0),IF($A17="ZG",VLOOKUP($B17,ZG!$A$1:$F$99,4,0),""))))))</f>
        <v/>
      </c>
      <c r="E17" s="32" t="str">
        <f>IF($A17="UR",VLOOKUP($B17,UR!$A$1:$H$127,5,0),IF($A17="OW",VLOOKUP($B17,OW!$A$1:$G$121,5,0),IF($A17="NW",VLOOKUP($B17,NW!$A$1:$G$124,5,0),IF($A17="SZ",VLOOKUP($B17,SZ!$A$1:$H$135,5,0),IF($A17="LU",VLOOKUP($B17,LU!$A$1:$H$134,5,0),IF($A17="ZG",VLOOKUP($B17,ZG!$A$1:$H$149,5,0),""))))))</f>
        <v/>
      </c>
      <c r="F17" s="59" t="str">
        <f>IF($A17="UR",VLOOKUP($B17,UR!$A$1:$H$127,6,0),IF($A17="OW",VLOOKUP($B17,OW!$A$1:$G$121,6,0),IF($A17="NW",VLOOKUP($B17,NW!$A$1:$G$124,6,0),IF($A17="SZ",VLOOKUP($B17,SZ!$A$1:$H$135,6,0),IF($A17="LU",VLOOKUP($B17,LU!$A$1:$H$134,6,0),IF($A17="ZG",VLOOKUP($B17,ZG!$A$1:$H$149,6,0),""))))))</f>
        <v/>
      </c>
      <c r="G17" s="33" t="str">
        <f>IF($A17="UR",VLOOKUP($B17,UR!$A$1:$H$127,7,0),IF($A17="OW",VLOOKUP($B17,OW!$A$1:$G$121,7,0),IF($A17="NW",VLOOKUP($B17,NW!$A$1:$G$124,7,0),IF($A17="SZ",VLOOKUP($B17,SZ!$A$1:$H$135,7,0),IF($A17="LU",VLOOKUP($B17,LU!$A$1:$H$134,7,0),IF($A17="ZG",VLOOKUP($B17,ZG!$A$1:$H$149,7,0),""))))))</f>
        <v/>
      </c>
      <c r="H17" s="19"/>
      <c r="I17" s="81"/>
    </row>
    <row r="18" spans="1:9" s="14" customFormat="1" ht="24" customHeight="1">
      <c r="A18" s="13" t="s">
        <v>176</v>
      </c>
      <c r="B18" s="13" t="s">
        <v>176</v>
      </c>
      <c r="C18" s="32" t="str">
        <f>IF($A18="UR",VLOOKUP($B18,UR!$A$1:$D$131,3,0),IF($A18="OW",VLOOKUP($B18,OW!$A$1:$D$124,3,0),IF($A18="NW",VLOOKUP($B18,NW!$A$1:$C$123,3,0),IF($A18="SZ",VLOOKUP($B18,SZ!$A$1:$D$83,3,0),IF($A18="LU",VLOOKUP($B18,LU!$A$1:$D$89,3,0),IF($A18="ZG",VLOOKUP($B18,ZG!$A$1:$D$99,3,0),""))))))</f>
        <v/>
      </c>
      <c r="D18" s="32" t="str">
        <f>IF($A18="UR",VLOOKUP($B18,UR!$A$1:$F$131,4,0),IF($A18="OW",VLOOKUP($B18,OW!$A$1:$G$124,4,0),IF(A18="NW",VLOOKUP(B18,NW!$A$1:$E$123,4,0),IF($A18="SZ",VLOOKUP($B18,SZ!$A$1:$E$83,4,0),IF($A18="LU",VLOOKUP($B18,LU!$A$1:$E$89,4,0),IF($A18="ZG",VLOOKUP($B18,ZG!$A$1:$F$99,4,0),""))))))</f>
        <v/>
      </c>
      <c r="E18" s="32" t="str">
        <f>IF($A18="UR",VLOOKUP($B18,UR!$A$1:$H$127,5,0),IF($A18="OW",VLOOKUP($B18,OW!$A$1:$G$121,5,0),IF($A18="NW",VLOOKUP($B18,NW!$A$1:$G$124,5,0),IF($A18="SZ",VLOOKUP($B18,SZ!$A$1:$H$135,5,0),IF($A18="LU",VLOOKUP($B18,LU!$A$1:$H$134,5,0),IF($A18="ZG",VLOOKUP($B18,ZG!$A$1:$H$149,5,0),""))))))</f>
        <v/>
      </c>
      <c r="F18" s="59" t="str">
        <f>IF($A18="UR",VLOOKUP($B18,UR!$A$1:$H$127,6,0),IF($A18="OW",VLOOKUP($B18,OW!$A$1:$G$121,6,0),IF($A18="NW",VLOOKUP($B18,NW!$A$1:$G$124,6,0),IF($A18="SZ",VLOOKUP($B18,SZ!$A$1:$H$135,6,0),IF($A18="LU",VLOOKUP($B18,LU!$A$1:$H$134,6,0),IF($A18="ZG",VLOOKUP($B18,ZG!$A$1:$H$149,6,0),""))))))</f>
        <v/>
      </c>
      <c r="G18" s="33" t="str">
        <f>IF($A18="UR",VLOOKUP($B18,UR!$A$1:$H$127,7,0),IF($A18="OW",VLOOKUP($B18,OW!$A$1:$G$121,7,0),IF($A18="NW",VLOOKUP($B18,NW!$A$1:$G$124,7,0),IF($A18="SZ",VLOOKUP($B18,SZ!$A$1:$H$135,7,0),IF($A18="LU",VLOOKUP($B18,LU!$A$1:$H$134,7,0),IF($A18="ZG",VLOOKUP($B18,ZG!$A$1:$H$149,7,0),""))))))</f>
        <v/>
      </c>
      <c r="H18" s="19"/>
      <c r="I18" s="81"/>
    </row>
    <row r="19" spans="1:9" s="14" customFormat="1" ht="24" customHeight="1">
      <c r="A19" s="13" t="s">
        <v>176</v>
      </c>
      <c r="B19" s="13" t="s">
        <v>176</v>
      </c>
      <c r="C19" s="32" t="str">
        <f>IF($A19="UR",VLOOKUP($B19,UR!$A$1:$D$131,3,0),IF($A19="OW",VLOOKUP($B19,OW!$A$1:$D$124,3,0),IF($A19="NW",VLOOKUP($B19,NW!$A$1:$C$123,3,0),IF($A19="SZ",VLOOKUP($B19,SZ!$A$1:$D$83,3,0),IF($A19="LU",VLOOKUP($B19,LU!$A$1:$D$89,3,0),IF($A19="ZG",VLOOKUP($B19,ZG!$A$1:$D$99,3,0),""))))))</f>
        <v/>
      </c>
      <c r="D19" s="32" t="str">
        <f>IF($A19="UR",VLOOKUP($B19,UR!$A$1:$F$131,4,0),IF($A19="OW",VLOOKUP($B19,OW!$A$1:$G$124,4,0),IF(A19="NW",VLOOKUP(B19,NW!$A$1:$E$123,4,0),IF($A19="SZ",VLOOKUP($B19,SZ!$A$1:$E$83,4,0),IF($A19="LU",VLOOKUP($B19,LU!$A$1:$E$89,4,0),IF($A19="ZG",VLOOKUP($B19,ZG!$A$1:$F$99,4,0),""))))))</f>
        <v/>
      </c>
      <c r="E19" s="32" t="str">
        <f>IF($A19="UR",VLOOKUP($B19,UR!$A$1:$H$127,5,0),IF($A19="OW",VLOOKUP($B19,OW!$A$1:$G$121,5,0),IF($A19="NW",VLOOKUP($B19,NW!$A$1:$G$124,5,0),IF($A19="SZ",VLOOKUP($B19,SZ!$A$1:$H$135,5,0),IF($A19="LU",VLOOKUP($B19,LU!$A$1:$H$134,5,0),IF($A19="ZG",VLOOKUP($B19,ZG!$A$1:$H$149,5,0),""))))))</f>
        <v/>
      </c>
      <c r="F19" s="59" t="str">
        <f>IF($A19="UR",VLOOKUP($B19,UR!$A$1:$H$127,6,0),IF($A19="OW",VLOOKUP($B19,OW!$A$1:$G$121,6,0),IF($A19="NW",VLOOKUP($B19,NW!$A$1:$G$124,6,0),IF($A19="SZ",VLOOKUP($B19,SZ!$A$1:$H$135,6,0),IF($A19="LU",VLOOKUP($B19,LU!$A$1:$H$134,6,0),IF($A19="ZG",VLOOKUP($B19,ZG!$A$1:$H$149,6,0),""))))))</f>
        <v/>
      </c>
      <c r="G19" s="33" t="str">
        <f>IF($A19="UR",VLOOKUP($B19,UR!$A$1:$H$127,7,0),IF($A19="OW",VLOOKUP($B19,OW!$A$1:$G$121,7,0),IF($A19="NW",VLOOKUP($B19,NW!$A$1:$G$124,7,0),IF($A19="SZ",VLOOKUP($B19,SZ!$A$1:$H$135,7,0),IF($A19="LU",VLOOKUP($B19,LU!$A$1:$H$134,7,0),IF($A19="ZG",VLOOKUP($B19,ZG!$A$1:$H$149,7,0),""))))))</f>
        <v/>
      </c>
      <c r="H19" s="19"/>
      <c r="I19" s="81"/>
    </row>
    <row r="20" spans="1:9" s="14" customFormat="1" ht="24" customHeight="1">
      <c r="A20" s="13" t="s">
        <v>176</v>
      </c>
      <c r="B20" s="13" t="s">
        <v>176</v>
      </c>
      <c r="C20" s="32" t="str">
        <f>IF($A20="UR",VLOOKUP($B20,UR!$A$1:$D$131,3,0),IF($A20="OW",VLOOKUP($B20,OW!$A$1:$D$124,3,0),IF($A20="NW",VLOOKUP($B20,NW!$A$1:$C$123,3,0),IF($A20="SZ",VLOOKUP($B20,SZ!$A$1:$D$83,3,0),IF($A20="LU",VLOOKUP($B20,LU!$A$1:$D$89,3,0),IF($A20="ZG",VLOOKUP($B20,ZG!$A$1:$D$99,3,0),""))))))</f>
        <v/>
      </c>
      <c r="D20" s="32" t="str">
        <f>IF($A20="UR",VLOOKUP($B20,UR!$A$1:$F$131,4,0),IF($A20="OW",VLOOKUP($B20,OW!$A$1:$G$124,4,0),IF(A20="NW",VLOOKUP(B20,NW!$A$1:$E$123,4,0),IF($A20="SZ",VLOOKUP($B20,SZ!$A$1:$E$83,4,0),IF($A20="LU",VLOOKUP($B20,LU!$A$1:$E$89,4,0),IF($A20="ZG",VLOOKUP($B20,ZG!$A$1:$F$99,4,0),""))))))</f>
        <v/>
      </c>
      <c r="E20" s="32" t="str">
        <f>IF($A20="UR",VLOOKUP($B20,UR!$A$1:$H$127,5,0),IF($A20="OW",VLOOKUP($B20,OW!$A$1:$G$121,5,0),IF($A20="NW",VLOOKUP($B20,NW!$A$1:$G$124,5,0),IF($A20="SZ",VLOOKUP($B20,SZ!$A$1:$H$135,5,0),IF($A20="LU",VLOOKUP($B20,LU!$A$1:$H$134,5,0),IF($A20="ZG",VLOOKUP($B20,ZG!$A$1:$H$149,5,0),""))))))</f>
        <v/>
      </c>
      <c r="F20" s="59" t="str">
        <f>IF($A20="UR",VLOOKUP($B20,UR!$A$1:$H$127,6,0),IF($A20="OW",VLOOKUP($B20,OW!$A$1:$G$121,6,0),IF($A20="NW",VLOOKUP($B20,NW!$A$1:$G$124,6,0),IF($A20="SZ",VLOOKUP($B20,SZ!$A$1:$H$135,6,0),IF($A20="LU",VLOOKUP($B20,LU!$A$1:$H$134,6,0),IF($A20="ZG",VLOOKUP($B20,ZG!$A$1:$H$149,6,0),""))))))</f>
        <v/>
      </c>
      <c r="G20" s="33" t="str">
        <f>IF($A20="UR",VLOOKUP($B20,UR!$A$1:$H$127,7,0),IF($A20="OW",VLOOKUP($B20,OW!$A$1:$G$121,7,0),IF($A20="NW",VLOOKUP($B20,NW!$A$1:$G$124,7,0),IF($A20="SZ",VLOOKUP($B20,SZ!$A$1:$H$135,7,0),IF($A20="LU",VLOOKUP($B20,LU!$A$1:$H$134,7,0),IF($A20="ZG",VLOOKUP($B20,ZG!$A$1:$H$149,7,0),""))))))</f>
        <v/>
      </c>
      <c r="H20" s="81"/>
      <c r="I20" s="81"/>
    </row>
    <row r="21" spans="1:9" s="14" customFormat="1" ht="24" customHeight="1">
      <c r="A21" s="13" t="s">
        <v>176</v>
      </c>
      <c r="B21" s="13" t="s">
        <v>176</v>
      </c>
      <c r="C21" s="32" t="str">
        <f>IF($A21="UR",VLOOKUP($B21,UR!$A$1:$D$131,3,0),IF($A21="OW",VLOOKUP($B21,OW!$A$1:$D$124,3,0),IF($A21="NW",VLOOKUP($B21,NW!$A$1:$C$123,3,0),IF($A21="SZ",VLOOKUP($B21,SZ!$A$1:$D$83,3,0),IF($A21="LU",VLOOKUP($B21,LU!$A$1:$D$89,3,0),IF($A21="ZG",VLOOKUP($B21,ZG!$A$1:$D$99,3,0),""))))))</f>
        <v/>
      </c>
      <c r="D21" s="32" t="str">
        <f>IF($A21="UR",VLOOKUP($B21,UR!$A$1:$F$131,4,0),IF($A21="OW",VLOOKUP($B21,OW!$A$1:$G$124,4,0),IF(A21="NW",VLOOKUP(B21,NW!$A$1:$E$123,4,0),IF($A21="SZ",VLOOKUP($B21,SZ!$A$1:$E$83,4,0),IF($A21="LU",VLOOKUP($B21,LU!$A$1:$E$89,4,0),IF($A21="ZG",VLOOKUP($B21,ZG!$A$1:$F$99,4,0),""))))))</f>
        <v/>
      </c>
      <c r="E21" s="32" t="str">
        <f>IF($A21="UR",VLOOKUP($B21,UR!$A$1:$H$127,5,0),IF($A21="OW",VLOOKUP($B21,OW!$A$1:$G$121,5,0),IF($A21="NW",VLOOKUP($B21,NW!$A$1:$G$124,5,0),IF($A21="SZ",VLOOKUP($B21,SZ!$A$1:$H$135,5,0),IF($A21="LU",VLOOKUP($B21,LU!$A$1:$H$134,5,0),IF($A21="ZG",VLOOKUP($B21,ZG!$A$1:$H$149,5,0),""))))))</f>
        <v/>
      </c>
      <c r="F21" s="59" t="str">
        <f>IF($A21="UR",VLOOKUP($B21,UR!$A$1:$H$127,6,0),IF($A21="OW",VLOOKUP($B21,OW!$A$1:$G$121,6,0),IF($A21="NW",VLOOKUP($B21,NW!$A$1:$G$124,6,0),IF($A21="SZ",VLOOKUP($B21,SZ!$A$1:$H$135,6,0),IF($A21="LU",VLOOKUP($B21,LU!$A$1:$H$134,6,0),IF($A21="ZG",VLOOKUP($B21,ZG!$A$1:$H$149,6,0),""))))))</f>
        <v/>
      </c>
      <c r="G21" s="33" t="str">
        <f>IF($A21="UR",VLOOKUP($B21,UR!$A$1:$H$127,7,0),IF($A21="OW",VLOOKUP($B21,OW!$A$1:$G$121,7,0),IF($A21="NW",VLOOKUP($B21,NW!$A$1:$G$124,7,0),IF($A21="SZ",VLOOKUP($B21,SZ!$A$1:$H$135,7,0),IF($A21="LU",VLOOKUP($B21,LU!$A$1:$H$134,7,0),IF($A21="ZG",VLOOKUP($B21,ZG!$A$1:$H$149,7,0),""))))))</f>
        <v/>
      </c>
      <c r="H21" s="81"/>
      <c r="I21" s="81"/>
    </row>
    <row r="22" spans="1:9" s="14" customFormat="1" ht="24" customHeight="1">
      <c r="A22" s="13" t="s">
        <v>176</v>
      </c>
      <c r="B22" s="13" t="s">
        <v>176</v>
      </c>
      <c r="C22" s="32" t="str">
        <f>IF($A22="UR",VLOOKUP($B22,UR!$A$1:$D$131,3,0),IF($A22="OW",VLOOKUP($B22,OW!$A$1:$D$124,3,0),IF($A22="NW",VLOOKUP($B22,NW!$A$1:$C$123,3,0),IF($A22="SZ",VLOOKUP($B22,SZ!$A$1:$D$83,3,0),IF($A22="LU",VLOOKUP($B22,LU!$A$1:$D$89,3,0),IF($A22="ZG",VLOOKUP($B22,ZG!$A$1:$D$99,3,0),""))))))</f>
        <v/>
      </c>
      <c r="D22" s="32" t="str">
        <f>IF($A22="UR",VLOOKUP($B22,UR!$A$1:$F$131,4,0),IF($A22="OW",VLOOKUP($B22,OW!$A$1:$G$124,4,0),IF(A22="NW",VLOOKUP(B22,NW!$A$1:$E$123,4,0),IF($A22="SZ",VLOOKUP($B22,SZ!$A$1:$E$83,4,0),IF($A22="LU",VLOOKUP($B22,LU!$A$1:$E$89,4,0),IF($A22="ZG",VLOOKUP($B22,ZG!$A$1:$F$99,4,0),""))))))</f>
        <v/>
      </c>
      <c r="E22" s="32" t="str">
        <f>IF($A22="UR",VLOOKUP($B22,UR!$A$1:$H$127,5,0),IF($A22="OW",VLOOKUP($B22,OW!$A$1:$G$121,5,0),IF($A22="NW",VLOOKUP($B22,NW!$A$1:$G$124,5,0),IF($A22="SZ",VLOOKUP($B22,SZ!$A$1:$H$135,5,0),IF($A22="LU",VLOOKUP($B22,LU!$A$1:$H$134,5,0),IF($A22="ZG",VLOOKUP($B22,ZG!$A$1:$H$149,5,0),""))))))</f>
        <v/>
      </c>
      <c r="F22" s="59" t="str">
        <f>IF($A22="UR",VLOOKUP($B22,UR!$A$1:$H$127,6,0),IF($A22="OW",VLOOKUP($B22,OW!$A$1:$G$121,6,0),IF($A22="NW",VLOOKUP($B22,NW!$A$1:$G$124,6,0),IF($A22="SZ",VLOOKUP($B22,SZ!$A$1:$H$135,6,0),IF($A22="LU",VLOOKUP($B22,LU!$A$1:$H$134,6,0),IF($A22="ZG",VLOOKUP($B22,ZG!$A$1:$H$149,6,0),""))))))</f>
        <v/>
      </c>
      <c r="G22" s="33" t="str">
        <f>IF($A22="UR",VLOOKUP($B22,UR!$A$1:$H$127,7,0),IF($A22="OW",VLOOKUP($B22,OW!$A$1:$G$121,7,0),IF($A22="NW",VLOOKUP($B22,NW!$A$1:$G$124,7,0),IF($A22="SZ",VLOOKUP($B22,SZ!$A$1:$H$135,7,0),IF($A22="LU",VLOOKUP($B22,LU!$A$1:$H$134,7,0),IF($A22="ZG",VLOOKUP($B22,ZG!$A$1:$H$149,7,0),""))))))</f>
        <v/>
      </c>
      <c r="H22" s="81"/>
      <c r="I22" s="81"/>
    </row>
    <row r="23" spans="1:9" s="14" customFormat="1" ht="24" customHeight="1">
      <c r="A23" s="13" t="s">
        <v>176</v>
      </c>
      <c r="B23" s="13" t="s">
        <v>176</v>
      </c>
      <c r="C23" s="32" t="str">
        <f>IF($A23="UR",VLOOKUP($B23,UR!$A$1:$D$131,3,0),IF($A23="OW",VLOOKUP($B23,OW!$A$1:$D$124,3,0),IF($A23="NW",VLOOKUP($B23,NW!$A$1:$C$123,3,0),IF($A23="SZ",VLOOKUP($B23,SZ!$A$1:$D$83,3,0),IF($A23="LU",VLOOKUP($B23,LU!$A$1:$D$89,3,0),IF($A23="ZG",VLOOKUP($B23,ZG!$A$1:$D$99,3,0),""))))))</f>
        <v/>
      </c>
      <c r="D23" s="32" t="str">
        <f>IF($A23="UR",VLOOKUP($B23,UR!$A$1:$F$131,4,0),IF($A23="OW",VLOOKUP($B23,OW!$A$1:$G$124,4,0),IF(A23="NW",VLOOKUP(B23,NW!$A$1:$E$123,4,0),IF($A23="SZ",VLOOKUP($B23,SZ!$A$1:$E$83,4,0),IF($A23="LU",VLOOKUP($B23,LU!$A$1:$E$89,4,0),IF($A23="ZG",VLOOKUP($B23,ZG!$A$1:$F$99,4,0),""))))))</f>
        <v/>
      </c>
      <c r="E23" s="32" t="str">
        <f>IF($A23="UR",VLOOKUP($B23,UR!$A$1:$H$127,5,0),IF($A23="OW",VLOOKUP($B23,OW!$A$1:$G$121,5,0),IF($A23="NW",VLOOKUP($B23,NW!$A$1:$G$124,5,0),IF($A23="SZ",VLOOKUP($B23,SZ!$A$1:$H$135,5,0),IF($A23="LU",VLOOKUP($B23,LU!$A$1:$H$134,5,0),IF($A23="ZG",VLOOKUP($B23,ZG!$A$1:$H$149,5,0),""))))))</f>
        <v/>
      </c>
      <c r="F23" s="59" t="str">
        <f>IF($A23="UR",VLOOKUP($B23,UR!$A$1:$H$127,6,0),IF($A23="OW",VLOOKUP($B23,OW!$A$1:$G$121,6,0),IF($A23="NW",VLOOKUP($B23,NW!$A$1:$G$124,6,0),IF($A23="SZ",VLOOKUP($B23,SZ!$A$1:$H$135,6,0),IF($A23="LU",VLOOKUP($B23,LU!$A$1:$H$134,6,0),IF($A23="ZG",VLOOKUP($B23,ZG!$A$1:$H$149,6,0),""))))))</f>
        <v/>
      </c>
      <c r="G23" s="33" t="str">
        <f>IF($A23="UR",VLOOKUP($B23,UR!$A$1:$H$127,7,0),IF($A23="OW",VLOOKUP($B23,OW!$A$1:$G$121,7,0),IF($A23="NW",VLOOKUP($B23,NW!$A$1:$G$124,7,0),IF($A23="SZ",VLOOKUP($B23,SZ!$A$1:$H$135,7,0),IF($A23="LU",VLOOKUP($B23,LU!$A$1:$H$134,7,0),IF($A23="ZG",VLOOKUP($B23,ZG!$A$1:$H$149,7,0),""))))))</f>
        <v/>
      </c>
      <c r="H23" s="81"/>
      <c r="I23" s="81"/>
    </row>
    <row r="24" spans="1:9" ht="17.45" customHeight="1">
      <c r="A24" s="12"/>
      <c r="B24" s="136"/>
      <c r="C24" s="137"/>
      <c r="D24" s="138" t="s">
        <v>15</v>
      </c>
      <c r="E24" s="138"/>
      <c r="F24" s="139">
        <f>SUM(F14:F23)</f>
        <v>3.5</v>
      </c>
      <c r="G24" s="140">
        <f>SUM(G14:G23)</f>
        <v>52.5</v>
      </c>
    </row>
    <row r="25" spans="1:9" ht="17.45" customHeight="1">
      <c r="C25" s="189"/>
      <c r="D25" s="189"/>
      <c r="E25" s="189"/>
      <c r="F25" s="189"/>
      <c r="G25" s="189"/>
      <c r="H25" s="82"/>
      <c r="I25" s="82"/>
    </row>
    <row r="26" spans="1:9" ht="23.25" customHeight="1">
      <c r="A26" s="182" t="s">
        <v>16</v>
      </c>
      <c r="B26" s="183"/>
      <c r="C26" s="183"/>
      <c r="D26" s="183"/>
      <c r="E26" s="183"/>
      <c r="F26" s="183"/>
      <c r="G26" s="183"/>
      <c r="H26" s="82"/>
    </row>
    <row r="27" spans="1:9" ht="39" customHeight="1">
      <c r="A27" s="181" t="s">
        <v>17</v>
      </c>
      <c r="B27" s="181"/>
      <c r="C27" s="181"/>
      <c r="D27" s="181"/>
      <c r="E27" s="181"/>
      <c r="F27" s="181"/>
      <c r="G27" s="60" t="s">
        <v>18</v>
      </c>
      <c r="H27" s="82"/>
    </row>
    <row r="28" spans="1:9" ht="19.5" customHeight="1">
      <c r="A28" s="134" t="s">
        <v>8</v>
      </c>
      <c r="B28" s="134" t="s">
        <v>9</v>
      </c>
      <c r="C28" s="134" t="s">
        <v>10</v>
      </c>
      <c r="D28" s="134" t="s">
        <v>11</v>
      </c>
      <c r="E28" s="134"/>
      <c r="F28" s="135" t="s">
        <v>13</v>
      </c>
      <c r="G28" s="134" t="s">
        <v>178</v>
      </c>
      <c r="H28" s="82"/>
    </row>
    <row r="29" spans="1:9" s="14" customFormat="1" ht="27.2" customHeight="1">
      <c r="A29" s="15"/>
      <c r="B29" s="15"/>
      <c r="C29" s="15"/>
      <c r="D29" s="15"/>
      <c r="E29" s="15"/>
      <c r="F29" s="31"/>
      <c r="G29" s="16"/>
      <c r="H29" s="2"/>
    </row>
    <row r="30" spans="1:9" s="14" customFormat="1" ht="27.2" customHeight="1">
      <c r="A30" s="15"/>
      <c r="B30" s="15"/>
      <c r="C30" s="15"/>
      <c r="D30" s="15"/>
      <c r="E30" s="15"/>
      <c r="F30" s="31"/>
      <c r="G30" s="16"/>
      <c r="H30" s="2"/>
    </row>
    <row r="31" spans="1:9" s="14" customFormat="1" ht="27.2" customHeight="1">
      <c r="A31" s="15"/>
      <c r="B31" s="15"/>
      <c r="C31" s="15"/>
      <c r="D31" s="15"/>
      <c r="E31" s="15"/>
      <c r="F31" s="31"/>
      <c r="G31" s="16"/>
      <c r="H31" s="2"/>
    </row>
    <row r="32" spans="1:9" s="14" customFormat="1" ht="27.2" customHeight="1">
      <c r="A32" s="15"/>
      <c r="B32" s="15"/>
      <c r="C32" s="15"/>
      <c r="D32" s="15"/>
      <c r="E32" s="15"/>
      <c r="F32" s="31"/>
      <c r="G32" s="16"/>
      <c r="H32" s="2"/>
    </row>
    <row r="33" spans="1:11" s="14" customFormat="1" ht="27.2" customHeight="1">
      <c r="A33" s="15"/>
      <c r="B33" s="15"/>
      <c r="C33" s="15"/>
      <c r="D33" s="15"/>
      <c r="E33" s="15"/>
      <c r="F33" s="31"/>
      <c r="G33" s="17"/>
      <c r="H33" s="2"/>
    </row>
    <row r="34" spans="1:11" s="14" customFormat="1" ht="17.45" customHeight="1">
      <c r="B34" s="170" t="s">
        <v>19</v>
      </c>
      <c r="C34" s="171"/>
      <c r="D34" s="171"/>
      <c r="E34" s="172"/>
      <c r="F34" s="141">
        <f>SUM(F29:F33)</f>
        <v>0</v>
      </c>
      <c r="G34" s="142">
        <f>SUM(G29:G33)</f>
        <v>0</v>
      </c>
      <c r="H34" s="2"/>
    </row>
    <row r="35" spans="1:11" s="14" customFormat="1"/>
    <row r="36" spans="1:11" s="14" customFormat="1" ht="17.45" customHeight="1">
      <c r="C36" s="178" t="s">
        <v>20</v>
      </c>
      <c r="D36" s="179"/>
      <c r="E36" s="180"/>
      <c r="F36" s="43">
        <f>SUM(F24,F34)</f>
        <v>3.5</v>
      </c>
      <c r="G36" s="44">
        <f>SUM(G24,G34)</f>
        <v>52.5</v>
      </c>
    </row>
    <row r="37" spans="1:11" s="14" customFormat="1" ht="13.7" customHeight="1">
      <c r="C37" s="133"/>
      <c r="D37" s="133"/>
      <c r="E37" s="133"/>
      <c r="F37" s="133"/>
      <c r="G37" s="133"/>
      <c r="I37" s="18"/>
      <c r="J37" s="18"/>
      <c r="K37" s="18"/>
    </row>
    <row r="38" spans="1:11" s="14" customFormat="1" ht="13.7" customHeight="1">
      <c r="C38" s="36"/>
      <c r="D38" s="36"/>
      <c r="E38" s="36"/>
      <c r="F38" s="36"/>
      <c r="G38" s="36"/>
      <c r="H38" s="18"/>
      <c r="I38" s="18"/>
      <c r="J38" s="18"/>
      <c r="K38" s="18"/>
    </row>
    <row r="39" spans="1:11" s="14" customFormat="1" ht="22.7" customHeight="1">
      <c r="A39" s="184" t="s">
        <v>21</v>
      </c>
      <c r="B39" s="185"/>
      <c r="C39" s="185"/>
      <c r="D39" s="185"/>
      <c r="E39" s="185"/>
      <c r="F39" s="185"/>
      <c r="G39" s="185"/>
      <c r="H39" s="18"/>
    </row>
    <row r="40" spans="1:11" s="14" customFormat="1" ht="22.7" customHeight="1">
      <c r="A40" s="176"/>
      <c r="B40" s="176"/>
      <c r="C40" s="176"/>
      <c r="D40" s="176"/>
      <c r="E40" s="176"/>
      <c r="F40" s="177"/>
      <c r="G40" s="34"/>
      <c r="H40" s="18"/>
    </row>
    <row r="41" spans="1:11" s="14" customFormat="1" ht="19.5" customHeight="1">
      <c r="A41" s="39" t="s">
        <v>8</v>
      </c>
      <c r="B41" s="40" t="s">
        <v>22</v>
      </c>
      <c r="C41" s="41"/>
      <c r="D41" s="39" t="s">
        <v>11</v>
      </c>
      <c r="E41" s="39" t="s">
        <v>11</v>
      </c>
      <c r="F41" s="42" t="s">
        <v>13</v>
      </c>
      <c r="G41" s="39" t="s">
        <v>178</v>
      </c>
      <c r="H41" s="18"/>
    </row>
    <row r="42" spans="1:11" s="14" customFormat="1" ht="27.2" customHeight="1">
      <c r="A42" s="15"/>
      <c r="B42" s="38"/>
      <c r="C42" s="37"/>
      <c r="D42" s="15"/>
      <c r="E42" s="15"/>
      <c r="F42" s="31"/>
      <c r="G42" s="16"/>
      <c r="H42" s="18"/>
    </row>
    <row r="43" spans="1:11" s="14" customFormat="1" ht="27.2" customHeight="1">
      <c r="A43" s="15"/>
      <c r="B43" s="38"/>
      <c r="C43" s="37"/>
      <c r="D43" s="15"/>
      <c r="E43" s="15"/>
      <c r="F43" s="31"/>
      <c r="G43" s="16"/>
      <c r="H43" s="18"/>
    </row>
    <row r="44" spans="1:11" s="14" customFormat="1" ht="27.2" customHeight="1">
      <c r="A44" s="15"/>
      <c r="B44" s="38"/>
      <c r="C44" s="37"/>
      <c r="D44" s="15"/>
      <c r="E44" s="15"/>
      <c r="F44" s="31"/>
      <c r="G44" s="16"/>
      <c r="H44" s="18"/>
    </row>
    <row r="45" spans="1:11" ht="27.2" customHeight="1">
      <c r="A45" s="15"/>
      <c r="B45" s="38"/>
      <c r="C45" s="37"/>
      <c r="D45" s="15"/>
      <c r="E45" s="15"/>
      <c r="F45" s="31"/>
      <c r="G45" s="16"/>
      <c r="H45" s="18"/>
    </row>
    <row r="46" spans="1:11" ht="12" customHeight="1">
      <c r="A46" s="14"/>
      <c r="B46" s="164" t="s">
        <v>23</v>
      </c>
      <c r="C46" s="165"/>
      <c r="D46" s="165"/>
      <c r="E46" s="166"/>
      <c r="F46" s="143">
        <f>SUM(F42:F45)</f>
        <v>0</v>
      </c>
      <c r="G46" s="144">
        <f>SUM(G42:G45)</f>
        <v>0</v>
      </c>
      <c r="H46" s="18"/>
    </row>
    <row r="47" spans="1:11">
      <c r="H47" s="18"/>
    </row>
    <row r="48" spans="1:11" ht="16.5" customHeight="1">
      <c r="C48" s="167" t="s">
        <v>20</v>
      </c>
      <c r="D48" s="168"/>
      <c r="E48" s="169"/>
      <c r="F48" s="45">
        <f>+F46+F36</f>
        <v>3.5</v>
      </c>
      <c r="H48" s="18"/>
    </row>
    <row r="49" spans="1:8" ht="16.5" customHeight="1">
      <c r="C49" s="173" t="s">
        <v>863</v>
      </c>
      <c r="D49" s="174"/>
      <c r="E49" s="175"/>
      <c r="F49" s="162"/>
      <c r="G49" s="163">
        <f>+G46+G36</f>
        <v>52.5</v>
      </c>
      <c r="H49" s="18"/>
    </row>
    <row r="52" spans="1:8">
      <c r="A52" s="46" t="s">
        <v>24</v>
      </c>
      <c r="B52" s="161"/>
      <c r="C52" s="52"/>
      <c r="D52" s="47" t="s">
        <v>25</v>
      </c>
    </row>
    <row r="53" spans="1:8">
      <c r="C53" s="49"/>
      <c r="E53" s="48"/>
      <c r="F53" s="48"/>
      <c r="G53" s="48"/>
    </row>
  </sheetData>
  <sheetProtection sheet="1" selectLockedCells="1"/>
  <customSheetViews>
    <customSheetView guid="{E69C0705-7192-4773-BF95-9666703BF23E}" showPageBreaks="1" view="pageBreakPreview" topLeftCell="A7">
      <selection activeCell="B34" sqref="B34"/>
      <pageMargins left="0" right="0" top="0" bottom="0" header="0" footer="0"/>
      <pageSetup paperSize="9" orientation="portrait" r:id="rId1"/>
      <headerFooter>
        <oddHeader xml:space="preserve">&amp;L&amp;G&amp;C
</oddHeader>
      </headerFooter>
    </customSheetView>
  </customSheetViews>
  <mergeCells count="14">
    <mergeCell ref="A27:F27"/>
    <mergeCell ref="A26:G26"/>
    <mergeCell ref="A39:G39"/>
    <mergeCell ref="A10:C10"/>
    <mergeCell ref="A5:C5"/>
    <mergeCell ref="C25:G25"/>
    <mergeCell ref="A12:F12"/>
    <mergeCell ref="D5:G9"/>
    <mergeCell ref="B46:E46"/>
    <mergeCell ref="C48:E48"/>
    <mergeCell ref="B34:E34"/>
    <mergeCell ref="C49:E49"/>
    <mergeCell ref="A40:F40"/>
    <mergeCell ref="C36:E36"/>
  </mergeCells>
  <conditionalFormatting sqref="A24">
    <cfRule type="containsText" dxfId="59" priority="2" operator="containsText" text="bitte wählen">
      <formula>NOT(ISERROR(SEARCH("bitte wählen",A24)))</formula>
    </cfRule>
  </conditionalFormatting>
  <dataValidations xWindow="818" yWindow="930" count="4">
    <dataValidation allowBlank="1" errorTitle="Ungültige Eingabe!" error="Bitte drücken Sie auf den Pfeil (rechts neben der Eingabezelle) und wählen Sie eine Eingabe aus der Liste." promptTitle="Hinweis" prompt="Sollte nicht der ganze Kurstitel resp. alle Kursdaten erscheinen, klicken Sie bitte ein zweites Mal auf die Kursnummer in der Auswahlliste. " sqref="C36 B24 B34 B46 C48:C49 D24:E24" xr:uid="{00000000-0002-0000-0000-000000000000}"/>
    <dataValidation type="list" allowBlank="1" showInputMessage="1" showErrorMessage="1" errorTitle="Ungültige Eingabe!" error="Bitte drücken Sie auf den Pfeil (rechts neben der Eingabezelle) und wählen Sie eine Eingabe aus der Liste." sqref="A24" xr:uid="{00000000-0002-0000-0000-000001000000}">
      <formula1>Anmeldung</formula1>
    </dataValidation>
    <dataValidation type="date" allowBlank="1" showInputMessage="1" showErrorMessage="1" sqref="C8" xr:uid="{00000000-0002-0000-0000-000002000000}">
      <formula1>14611</formula1>
      <formula2>42370</formula2>
    </dataValidation>
    <dataValidation type="list" allowBlank="1" showInputMessage="1" showErrorMessage="1" errorTitle="Ungültige Eingabe!" error="Bitte drücken Sie auf den Pfeil (rechts neben der Eingabezelle) und wählen Sie eine Eingabe aus der Liste." promptTitle="Auswahl" prompt="Bitte auf Pfeil oben klicken um zur Auswahl zu gelangen" sqref="B14:B23" xr:uid="{D52AB339-EFC5-4FD1-99B8-EEE5B26E510A}">
      <formula1>IF(A14="NW",D_NW,IF(A14="OW",D_OW,IF(A14="UR",D_UR,IF(A14="LU",D_LU,IF(A14="SZ",D_SZ,IF(A14="ZG",D_ZG,0))))))</formula1>
    </dataValidation>
  </dataValidations>
  <hyperlinks>
    <hyperlink ref="G12" r:id="rId2" display="Link lwb@ow.ch " xr:uid="{00000000-0004-0000-0000-000000000000}"/>
    <hyperlink ref="G27" r:id="rId3" xr:uid="{00000000-0004-0000-0000-000001000000}"/>
  </hyperlinks>
  <pageMargins left="0.57999999999999996" right="0.43307086614173229" top="0.41" bottom="0.27559055118110237" header="0.32" footer="0.15748031496062992"/>
  <pageSetup paperSize="9" fitToHeight="0" orientation="landscape" r:id="rId4"/>
  <headerFooter>
    <oddHeader xml:space="preserve">&amp;C
</oddHeader>
  </headerFooter>
  <rowBreaks count="1" manualBreakCount="1">
    <brk id="25" max="16383" man="1"/>
  </rowBreaks>
  <drawing r:id="rId5"/>
  <legacyDrawing r:id="rId6"/>
  <extLst>
    <ext xmlns:x14="http://schemas.microsoft.com/office/spreadsheetml/2009/9/main" uri="{CCE6A557-97BC-4b89-ADB6-D9C93CAAB3DF}">
      <x14:dataValidations xmlns:xm="http://schemas.microsoft.com/office/excel/2006/main" xWindow="818" yWindow="930" count="2">
        <x14:dataValidation type="list" allowBlank="1" showInputMessage="1" showErrorMessage="1" errorTitle="Ungültige Eingabe!" error="Bitte drücken Sie auf den Pfeil (rechts neben der Eingabezelle) und wählen Sie eine Eingabe aus der Liste." promptTitle="Auswahl" prompt="Bitte auf Pfeil oben klicken um zur Auswahl zu gelangen" xr:uid="{00000000-0002-0000-0000-000003000000}">
          <x14:formula1>
            <xm:f>Kanton!$A$1:$A$9</xm:f>
          </x14:formula1>
          <xm:sqref>A14:A23</xm:sqref>
        </x14:dataValidation>
        <x14:dataValidation type="list" allowBlank="1" showInputMessage="1" showErrorMessage="1" prompt="bitte wählen" xr:uid="{00000000-0002-0000-0000-000006000000}">
          <x14:formula1>
            <xm:f>Schulen!$A$1:$A$22</xm:f>
          </x14:formula1>
          <xm:sqref>C9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11"/>
  <dimension ref="A1:M7"/>
  <sheetViews>
    <sheetView workbookViewId="0">
      <selection activeCell="G15" sqref="G15"/>
    </sheetView>
  </sheetViews>
  <sheetFormatPr baseColWidth="10" defaultColWidth="11.42578125" defaultRowHeight="15"/>
  <cols>
    <col min="1" max="1" width="13.85546875" style="26" customWidth="1"/>
    <col min="2" max="2" width="5.7109375" style="26" customWidth="1"/>
    <col min="3" max="3" width="30.42578125" style="26" customWidth="1"/>
    <col min="4" max="4" width="19.7109375" style="26" customWidth="1"/>
    <col min="5" max="5" width="13.5703125" style="27" customWidth="1"/>
    <col min="6" max="6" width="11.42578125" style="27"/>
    <col min="7" max="10" width="6.7109375" style="26" customWidth="1"/>
    <col min="11" max="11" width="4" customWidth="1"/>
    <col min="12" max="13" width="4" style="26" customWidth="1"/>
    <col min="14" max="16384" width="11.42578125" style="26"/>
  </cols>
  <sheetData>
    <row r="1" spans="1:13" ht="12">
      <c r="A1" s="85"/>
      <c r="B1" s="86"/>
      <c r="C1" s="99"/>
      <c r="D1" s="99"/>
      <c r="E1" s="97"/>
      <c r="F1" s="122"/>
      <c r="G1" s="122"/>
      <c r="H1" s="124">
        <v>2</v>
      </c>
      <c r="I1" s="124">
        <v>3</v>
      </c>
      <c r="J1" s="124">
        <v>4</v>
      </c>
      <c r="K1" s="124">
        <v>5</v>
      </c>
      <c r="L1" s="124">
        <v>6</v>
      </c>
      <c r="M1" s="125">
        <v>7</v>
      </c>
    </row>
    <row r="2" spans="1:13" ht="48">
      <c r="A2" s="85" t="s">
        <v>176</v>
      </c>
      <c r="B2" s="28" t="s">
        <v>852</v>
      </c>
      <c r="C2" s="28" t="s">
        <v>853</v>
      </c>
      <c r="D2" s="28" t="s">
        <v>854</v>
      </c>
      <c r="E2" s="28" t="s">
        <v>855</v>
      </c>
      <c r="F2" s="29" t="s">
        <v>856</v>
      </c>
      <c r="G2" s="156" t="s">
        <v>857</v>
      </c>
      <c r="H2" s="75" t="s">
        <v>67</v>
      </c>
      <c r="I2" s="76" t="s">
        <v>68</v>
      </c>
      <c r="J2" s="76" t="s">
        <v>11</v>
      </c>
      <c r="K2" s="76" t="s">
        <v>12</v>
      </c>
      <c r="L2" s="74" t="s">
        <v>69</v>
      </c>
      <c r="M2" s="123" t="s">
        <v>14</v>
      </c>
    </row>
    <row r="3" spans="1:13" ht="24.75">
      <c r="A3" s="113" t="s">
        <v>197</v>
      </c>
      <c r="B3" s="58" t="str">
        <f>VLOOKUP($A3,'Kursliste gesamt'!$A$9:$G$480,H$1,0)</f>
        <v>ZG</v>
      </c>
      <c r="C3" s="58" t="str">
        <f>VLOOKUP($A3,'Kursliste gesamt'!$A$9:$G$480,I$1,0)</f>
        <v>Praxiseinblick: Selbstorganisiertes Lernen im Projektunterricht</v>
      </c>
      <c r="D3" s="58" t="str">
        <f>VLOOKUP($A3,'Kursliste gesamt'!$A$9:$G$480,J$1,0)</f>
        <v>Mi 23.9.26, 14.00 - 17.00 Uhr</v>
      </c>
      <c r="E3" s="58" t="str">
        <f>VLOOKUP($A3,'Kursliste gesamt'!$A$9:$G$480,K$1,0)</f>
        <v>Z 2</v>
      </c>
      <c r="F3" s="58">
        <f>VLOOKUP($A3,'Kursliste gesamt'!$A$9:$G$480,L$1,0)</f>
        <v>3</v>
      </c>
      <c r="G3" s="58">
        <f>VLOOKUP($A3,'Kursliste gesamt'!$A$9:$G$480,M$1,0)</f>
        <v>69</v>
      </c>
      <c r="H3" s="58"/>
      <c r="I3" s="58"/>
      <c r="J3" s="58"/>
    </row>
    <row r="4" spans="1:13" ht="24.75">
      <c r="A4" s="114" t="s">
        <v>199</v>
      </c>
      <c r="B4" s="58" t="str">
        <f>VLOOKUP($A4,'Kursliste gesamt'!$A$9:$G$480,H$1,0)</f>
        <v>ZG</v>
      </c>
      <c r="C4" s="58" t="str">
        <f>VLOOKUP($A4,'Kursliste gesamt'!$A$9:$G$480,I$1,0)</f>
        <v>Wie fördere ich respektvollen Umgang in einer vielfältigen Gesellschaft?</v>
      </c>
      <c r="D4" s="58" t="str">
        <f>VLOOKUP($A4,'Kursliste gesamt'!$A$9:$G$480,J$1,0)</f>
        <v>Mi 27.1.27, 14.00 - 17.00 Uhr</v>
      </c>
      <c r="E4" s="58" t="str">
        <f>VLOOKUP($A4,'Kursliste gesamt'!$A$9:$G$480,K$1,0)</f>
        <v>US, Z 2</v>
      </c>
      <c r="F4" s="58">
        <f>VLOOKUP($A4,'Kursliste gesamt'!$A$9:$G$480,L$1,0)</f>
        <v>3</v>
      </c>
      <c r="G4" s="58">
        <f>VLOOKUP($A4,'Kursliste gesamt'!$A$9:$G$480,M$1,0)</f>
        <v>69</v>
      </c>
      <c r="H4" s="58"/>
      <c r="I4" s="58"/>
      <c r="J4" s="58"/>
    </row>
    <row r="5" spans="1:13" ht="24.75">
      <c r="A5" s="26" t="s">
        <v>201</v>
      </c>
      <c r="B5" s="58" t="str">
        <f>VLOOKUP($A5,'Kursliste gesamt'!$A$9:$G$480,H$1,0)</f>
        <v>ZG</v>
      </c>
      <c r="C5" s="58" t="str">
        <f>VLOOKUP($A5,'Kursliste gesamt'!$A$9:$G$480,I$1,0)</f>
        <v>Förderung von Exekutiven Funktionen im Spiel</v>
      </c>
      <c r="D5" s="58" t="str">
        <f>VLOOKUP($A5,'Kursliste gesamt'!$A$9:$G$480,J$1,0)</f>
        <v>Mi 2.9.26, 14.00 - 16.30 Uhr</v>
      </c>
      <c r="E5" s="58" t="str">
        <f>VLOOKUP($A5,'Kursliste gesamt'!$A$9:$G$480,K$1,0)</f>
        <v>Z 1 + 2, SHP</v>
      </c>
      <c r="F5" s="58">
        <f>VLOOKUP($A5,'Kursliste gesamt'!$A$9:$G$480,L$1,0)</f>
        <v>2.5</v>
      </c>
      <c r="G5" s="58">
        <f>VLOOKUP($A5,'Kursliste gesamt'!$A$9:$G$480,M$1,0)</f>
        <v>57.5</v>
      </c>
      <c r="H5" s="58"/>
      <c r="I5" s="58"/>
      <c r="J5" s="58"/>
    </row>
    <row r="6" spans="1:13" ht="36.75">
      <c r="A6" s="26" t="s">
        <v>231</v>
      </c>
      <c r="B6" s="58" t="str">
        <f>VLOOKUP($A6,'Kursliste gesamt'!$A$9:$G$480,H$1,0)</f>
        <v>ZG</v>
      </c>
      <c r="C6" s="58" t="str">
        <f>VLOOKUP($A6,'Kursliste gesamt'!$A$9:$G$480,I$1,0)</f>
        <v>Denk- und Wahrnehmungsmuster hinterfragen anhand des Konzepts des zweiten Blicks</v>
      </c>
      <c r="D6" s="58" t="str">
        <f>VLOOKUP($A6,'Kursliste gesamt'!$A$9:$G$480,J$1,0)</f>
        <v>Mi 26.5.27, 13.30 - 16.30 Uhr</v>
      </c>
      <c r="E6" s="58" t="str">
        <f>VLOOKUP($A6,'Kursliste gesamt'!$A$9:$G$480,K$1,0)</f>
        <v>Z 1 + 2</v>
      </c>
      <c r="F6" s="58">
        <f>VLOOKUP($A6,'Kursliste gesamt'!$A$9:$G$480,L$1,0)</f>
        <v>3</v>
      </c>
      <c r="G6" s="58">
        <f>VLOOKUP($A6,'Kursliste gesamt'!$A$9:$G$480,M$1,0)</f>
        <v>69</v>
      </c>
      <c r="H6" s="58"/>
      <c r="I6" s="58"/>
      <c r="J6" s="58"/>
    </row>
    <row r="7" spans="1:13" ht="24.75">
      <c r="A7" s="26" t="s">
        <v>259</v>
      </c>
      <c r="B7" s="58" t="str">
        <f>VLOOKUP($A7,'Kursliste gesamt'!$A$9:$G$480,H$1,0)</f>
        <v>ZG</v>
      </c>
      <c r="C7" s="58" t="str">
        <f>VLOOKUP($A7,'Kursliste gesamt'!$A$9:$G$480,I$1,0)</f>
        <v xml:space="preserve">Auch «gifted and native speakers» wollen im Englischunterricht gefördert werden </v>
      </c>
      <c r="D7" s="58" t="str">
        <f>VLOOKUP($A7,'Kursliste gesamt'!$A$9:$G$480,J$1,0)</f>
        <v>Mi 16.9, 17.3.27, 14.00 - 16.30 Uhr</v>
      </c>
      <c r="E7" s="58" t="str">
        <f>VLOOKUP($A7,'Kursliste gesamt'!$A$9:$G$480,K$1,0)</f>
        <v>Z 2 + 3</v>
      </c>
      <c r="F7" s="58">
        <f>VLOOKUP($A7,'Kursliste gesamt'!$A$9:$G$480,L$1,0)</f>
        <v>5</v>
      </c>
      <c r="G7" s="58">
        <f>VLOOKUP($A7,'Kursliste gesamt'!$A$9:$G$480,M$1,0)</f>
        <v>115</v>
      </c>
      <c r="H7" s="58"/>
      <c r="I7" s="58"/>
      <c r="J7" s="58"/>
    </row>
  </sheetData>
  <sortState xmlns:xlrd2="http://schemas.microsoft.com/office/spreadsheetml/2017/richdata2" ref="A4:G4">
    <sortCondition ref="A4"/>
  </sortState>
  <conditionalFormatting sqref="A1">
    <cfRule type="duplicateValues" dxfId="2" priority="3"/>
  </conditionalFormatting>
  <conditionalFormatting sqref="A2">
    <cfRule type="duplicateValues" dxfId="1" priority="1"/>
  </conditionalFormatting>
  <conditionalFormatting sqref="I2">
    <cfRule type="duplicateValues" dxfId="0" priority="2"/>
  </conditionalFormatting>
  <pageMargins left="0.7" right="0.7" top="0.78740157499999996" bottom="0.78740157499999996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A1:Q10"/>
  <sheetViews>
    <sheetView workbookViewId="0"/>
  </sheetViews>
  <sheetFormatPr baseColWidth="10" defaultColWidth="11.42578125" defaultRowHeight="11.25"/>
  <cols>
    <col min="1" max="1" width="5" style="3" customWidth="1"/>
    <col min="2" max="2" width="12.85546875" style="3" customWidth="1"/>
    <col min="3" max="3" width="42.7109375" style="3" customWidth="1"/>
    <col min="4" max="4" width="12.5703125" style="3" customWidth="1"/>
    <col min="5" max="5" width="5.140625" style="3" customWidth="1"/>
    <col min="6" max="6" width="7.140625" style="3" customWidth="1"/>
    <col min="7" max="7" width="8.7109375" style="3" customWidth="1"/>
    <col min="8" max="8" width="15.85546875" style="3" customWidth="1"/>
    <col min="9" max="9" width="16" style="3" customWidth="1"/>
    <col min="10" max="10" width="14.42578125" style="3" customWidth="1"/>
    <col min="11" max="11" width="5.85546875" style="3" customWidth="1"/>
    <col min="12" max="12" width="12" style="3" customWidth="1"/>
    <col min="13" max="14" width="12.28515625" style="7" customWidth="1"/>
    <col min="15" max="15" width="34.5703125" style="3" customWidth="1"/>
    <col min="16" max="16" width="15.140625" style="3" customWidth="1"/>
    <col min="17" max="17" width="7.7109375" style="3" bestFit="1" customWidth="1"/>
    <col min="18" max="16384" width="11.42578125" style="3"/>
  </cols>
  <sheetData>
    <row r="1" spans="1:17">
      <c r="A1" s="4" t="s">
        <v>26</v>
      </c>
      <c r="B1" s="4" t="s">
        <v>9</v>
      </c>
      <c r="C1" s="4" t="s">
        <v>10</v>
      </c>
      <c r="D1" s="4" t="s">
        <v>27</v>
      </c>
      <c r="E1" s="4" t="s">
        <v>13</v>
      </c>
      <c r="F1" s="4" t="s">
        <v>28</v>
      </c>
      <c r="G1" s="4" t="s">
        <v>29</v>
      </c>
      <c r="H1" s="4" t="s">
        <v>1</v>
      </c>
      <c r="I1" s="4" t="s">
        <v>2</v>
      </c>
      <c r="J1" s="4" t="s">
        <v>30</v>
      </c>
      <c r="K1" s="4" t="s">
        <v>31</v>
      </c>
      <c r="L1" s="4" t="s">
        <v>32</v>
      </c>
      <c r="M1" s="5" t="s">
        <v>33</v>
      </c>
      <c r="N1" s="5" t="s">
        <v>34</v>
      </c>
      <c r="O1" s="4" t="s">
        <v>35</v>
      </c>
      <c r="P1" s="4" t="s">
        <v>4</v>
      </c>
      <c r="Q1" s="4" t="s">
        <v>36</v>
      </c>
    </row>
    <row r="2" spans="1:17" ht="63.75" customHeight="1">
      <c r="A2" s="1" t="str">
        <f>IF(Formular!A14="bitte wählen","",Formular!A14)</f>
        <v>OW</v>
      </c>
      <c r="B2" s="1" t="str">
        <f>IF(Formular!B14="bitte wählen","",Formular!B14)</f>
        <v>26/44-202</v>
      </c>
      <c r="C2" s="1" t="str">
        <f>IF(Formular!C14="","",Formular!C14)</f>
        <v>Schwimmen: SLRG WK Modul See für Brevet See (ohne CPR)</v>
      </c>
      <c r="D2" s="1" t="str">
        <f>IF(Formular!D14="","",Formular!D14)</f>
        <v>Mi 19.8.26, 13.30 - 17.00 Uhr</v>
      </c>
      <c r="E2" s="25">
        <f>IF(Formular!F14="","",Formular!F14)</f>
        <v>3.5</v>
      </c>
      <c r="F2" s="24">
        <f>IF(Formular!G14="","",Formular!G14)</f>
        <v>52.5</v>
      </c>
      <c r="G2" s="24" t="str">
        <f>IF(Formular!H14="","",Formular!H14)</f>
        <v/>
      </c>
      <c r="H2" s="1">
        <f>IF(A2="","",Formular!$C$6)</f>
        <v>0</v>
      </c>
      <c r="I2" s="1">
        <f>IF(A2="","",Formular!$C$7)</f>
        <v>0</v>
      </c>
      <c r="J2" s="1" t="e">
        <f>IF(A2="","",Formular!#REF!)</f>
        <v>#REF!</v>
      </c>
      <c r="K2" s="1" t="e">
        <f>IF(A2="","",Formular!#REF!)</f>
        <v>#REF!</v>
      </c>
      <c r="L2" s="1" t="e">
        <f>IF(A2="","",Formular!#REF!)</f>
        <v>#REF!</v>
      </c>
      <c r="M2" s="6" t="e">
        <f>IF(A2="","",Formular!#REF!)</f>
        <v>#REF!</v>
      </c>
      <c r="N2" s="6" t="e">
        <f>IF(A2="","",Formular!#REF!)</f>
        <v>#REF!</v>
      </c>
      <c r="O2" s="1" t="str">
        <f>IF(A2="","",Formular!$C$9)</f>
        <v>bitte wählen</v>
      </c>
      <c r="P2" s="1" t="e">
        <f>IF(A2="","",Formular!#REF!)</f>
        <v>#REF!</v>
      </c>
      <c r="Q2" s="1" t="e">
        <f>IF(A2="","",Formular!#REF!)</f>
        <v>#REF!</v>
      </c>
    </row>
    <row r="3" spans="1:17" ht="63.75" customHeight="1">
      <c r="A3" s="1" t="str">
        <f>IF(Formular!A15="bitte wählen","",Formular!A15)</f>
        <v/>
      </c>
      <c r="B3" s="1" t="str">
        <f>IF(Formular!B15="bitte wählen","",Formular!B15)</f>
        <v/>
      </c>
      <c r="C3" s="1" t="str">
        <f>IF(Formular!C15="","",Formular!C15)</f>
        <v/>
      </c>
      <c r="D3" s="1" t="str">
        <f>IF(Formular!D15="","",Formular!D15)</f>
        <v/>
      </c>
      <c r="E3" s="25" t="str">
        <f>IF(Formular!F15="","",Formular!F15)</f>
        <v/>
      </c>
      <c r="F3" s="24" t="str">
        <f>IF(Formular!G15="","",Formular!G15)</f>
        <v/>
      </c>
      <c r="G3" s="24" t="str">
        <f>IF(Formular!H15="","",Formular!H15)</f>
        <v/>
      </c>
      <c r="H3" s="1" t="str">
        <f>IF(A3="","",Formular!$C$6)</f>
        <v/>
      </c>
      <c r="I3" s="1" t="str">
        <f>IF(A3="","",Formular!$C$7)</f>
        <v/>
      </c>
      <c r="J3" s="1" t="str">
        <f>IF(A3="","",Formular!#REF!)</f>
        <v/>
      </c>
      <c r="K3" s="1" t="str">
        <f>IF(A3="","",Formular!#REF!)</f>
        <v/>
      </c>
      <c r="L3" s="1" t="str">
        <f>IF(A3="","",Formular!#REF!)</f>
        <v/>
      </c>
      <c r="M3" s="6" t="str">
        <f>IF(A3="","",Formular!#REF!)</f>
        <v/>
      </c>
      <c r="N3" s="6" t="str">
        <f>IF(A3="","",Formular!#REF!)</f>
        <v/>
      </c>
      <c r="O3" s="1" t="str">
        <f>IF(A3="","",Formular!$C$9)</f>
        <v/>
      </c>
      <c r="P3" s="1" t="str">
        <f>IF(A3="","",Formular!#REF!)</f>
        <v/>
      </c>
      <c r="Q3" s="1" t="str">
        <f>IF(A3="","",Formular!#REF!)</f>
        <v/>
      </c>
    </row>
    <row r="4" spans="1:17" ht="63.75" customHeight="1">
      <c r="A4" s="1" t="str">
        <f>IF(Formular!A16="bitte wählen","",Formular!A16)</f>
        <v/>
      </c>
      <c r="B4" s="1" t="str">
        <f>IF(Formular!B16="bitte wählen","",Formular!B16)</f>
        <v/>
      </c>
      <c r="C4" s="1" t="str">
        <f>IF(Formular!C16="","",Formular!C16)</f>
        <v/>
      </c>
      <c r="D4" s="1" t="str">
        <f>IF(Formular!D16="","",Formular!D16)</f>
        <v/>
      </c>
      <c r="E4" s="25" t="str">
        <f>IF(Formular!F16="","",Formular!F16)</f>
        <v/>
      </c>
      <c r="F4" s="24" t="str">
        <f>IF(Formular!G16="","",Formular!G16)</f>
        <v/>
      </c>
      <c r="G4" s="24" t="str">
        <f>IF(Formular!H16="","",Formular!H16)</f>
        <v/>
      </c>
      <c r="H4" s="1" t="str">
        <f>IF(A4="","",Formular!$C$6)</f>
        <v/>
      </c>
      <c r="I4" s="1" t="str">
        <f>IF(A4="","",Formular!$C$7)</f>
        <v/>
      </c>
      <c r="J4" s="1" t="str">
        <f>IF(A4="","",Formular!#REF!)</f>
        <v/>
      </c>
      <c r="K4" s="1" t="str">
        <f>IF(A4="","",Formular!#REF!)</f>
        <v/>
      </c>
      <c r="L4" s="1" t="str">
        <f>IF(A4="","",Formular!#REF!)</f>
        <v/>
      </c>
      <c r="M4" s="6" t="str">
        <f>IF(A4="","",Formular!#REF!)</f>
        <v/>
      </c>
      <c r="N4" s="6" t="str">
        <f>IF(A4="","",Formular!#REF!)</f>
        <v/>
      </c>
      <c r="O4" s="1" t="str">
        <f>IF(A4="","",Formular!$C$9)</f>
        <v/>
      </c>
      <c r="P4" s="1" t="str">
        <f>IF(A4="","",Formular!#REF!)</f>
        <v/>
      </c>
      <c r="Q4" s="1" t="str">
        <f>IF(A4="","",Formular!#REF!)</f>
        <v/>
      </c>
    </row>
    <row r="5" spans="1:17" ht="63.75" customHeight="1">
      <c r="A5" s="1" t="str">
        <f>IF(Formular!A17="bitte wählen","",Formular!A17)</f>
        <v/>
      </c>
      <c r="B5" s="1" t="str">
        <f>IF(Formular!B17="bitte wählen","",Formular!B17)</f>
        <v/>
      </c>
      <c r="C5" s="1" t="str">
        <f>IF(Formular!C17="","",Formular!C17)</f>
        <v/>
      </c>
      <c r="D5" s="1" t="str">
        <f>IF(Formular!D17="","",Formular!D17)</f>
        <v/>
      </c>
      <c r="E5" s="25" t="str">
        <f>IF(Formular!F17="","",Formular!F17)</f>
        <v/>
      </c>
      <c r="F5" s="24" t="str">
        <f>IF(Formular!G17="","",Formular!G17)</f>
        <v/>
      </c>
      <c r="G5" s="24" t="str">
        <f>IF(Formular!H17="","",Formular!H17)</f>
        <v/>
      </c>
      <c r="H5" s="1" t="str">
        <f>IF(A5="","",Formular!$C$6)</f>
        <v/>
      </c>
      <c r="I5" s="1" t="str">
        <f>IF(A5="","",Formular!$C$7)</f>
        <v/>
      </c>
      <c r="J5" s="1" t="str">
        <f>IF(A5="","",Formular!#REF!)</f>
        <v/>
      </c>
      <c r="K5" s="1" t="str">
        <f>IF(A5="","",Formular!#REF!)</f>
        <v/>
      </c>
      <c r="L5" s="1" t="str">
        <f>IF(A5="","",Formular!#REF!)</f>
        <v/>
      </c>
      <c r="M5" s="6" t="str">
        <f>IF(A5="","",Formular!#REF!)</f>
        <v/>
      </c>
      <c r="N5" s="6" t="str">
        <f>IF(A5="","",Formular!#REF!)</f>
        <v/>
      </c>
      <c r="O5" s="1" t="str">
        <f>IF(A5="","",Formular!$C$9)</f>
        <v/>
      </c>
      <c r="P5" s="1" t="str">
        <f>IF(A5="","",Formular!#REF!)</f>
        <v/>
      </c>
      <c r="Q5" s="1" t="str">
        <f>IF(A5="","",Formular!#REF!)</f>
        <v/>
      </c>
    </row>
    <row r="6" spans="1:17" ht="63.75" customHeight="1">
      <c r="A6" s="1" t="str">
        <f>IF(Formular!A18="bitte wählen","",Formular!A18)</f>
        <v/>
      </c>
      <c r="B6" s="1" t="str">
        <f>IF(Formular!B18="bitte wählen","",Formular!B18)</f>
        <v/>
      </c>
      <c r="C6" s="1" t="str">
        <f>IF(Formular!C18="","",Formular!C18)</f>
        <v/>
      </c>
      <c r="D6" s="1" t="str">
        <f>IF(Formular!D18="","",Formular!D18)</f>
        <v/>
      </c>
      <c r="E6" s="25" t="str">
        <f>IF(Formular!F18="","",Formular!F18)</f>
        <v/>
      </c>
      <c r="F6" s="24" t="str">
        <f>IF(Formular!G18="","",Formular!G18)</f>
        <v/>
      </c>
      <c r="G6" s="24" t="str">
        <f>IF(Formular!H18="","",Formular!H18)</f>
        <v/>
      </c>
      <c r="H6" s="1" t="str">
        <f>IF(A6="","",Formular!$C$6)</f>
        <v/>
      </c>
      <c r="I6" s="1" t="str">
        <f>IF(A6="","",Formular!$C$7)</f>
        <v/>
      </c>
      <c r="J6" s="1" t="str">
        <f>IF(A6="","",Formular!#REF!)</f>
        <v/>
      </c>
      <c r="K6" s="1" t="str">
        <f>IF(A6="","",Formular!#REF!)</f>
        <v/>
      </c>
      <c r="L6" s="1" t="str">
        <f>IF(A6="","",Formular!#REF!)</f>
        <v/>
      </c>
      <c r="M6" s="6" t="str">
        <f>IF(A6="","",Formular!#REF!)</f>
        <v/>
      </c>
      <c r="N6" s="6" t="str">
        <f>IF(A6="","",Formular!#REF!)</f>
        <v/>
      </c>
      <c r="O6" s="1" t="str">
        <f>IF(A6="","",Formular!$C$9)</f>
        <v/>
      </c>
      <c r="P6" s="1" t="str">
        <f>IF(A6="","",Formular!#REF!)</f>
        <v/>
      </c>
      <c r="Q6" s="1" t="str">
        <f>IF(A6="","",Formular!#REF!)</f>
        <v/>
      </c>
    </row>
    <row r="7" spans="1:17" ht="63.75" customHeight="1">
      <c r="A7" s="1" t="str">
        <f>IF(Formular!A19="bitte wählen","",Formular!A19)</f>
        <v/>
      </c>
      <c r="B7" s="1" t="str">
        <f>IF(Formular!B19="bitte wählen","",Formular!B19)</f>
        <v/>
      </c>
      <c r="C7" s="1" t="str">
        <f>IF(Formular!C19="","",Formular!C19)</f>
        <v/>
      </c>
      <c r="D7" s="1" t="str">
        <f>IF(Formular!D19="","",Formular!D19)</f>
        <v/>
      </c>
      <c r="E7" s="25" t="str">
        <f>IF(Formular!F19="","",Formular!F19)</f>
        <v/>
      </c>
      <c r="F7" s="24" t="str">
        <f>IF(Formular!G19="","",Formular!G19)</f>
        <v/>
      </c>
      <c r="G7" s="24" t="str">
        <f>IF(Formular!H19="","",Formular!H19)</f>
        <v/>
      </c>
      <c r="H7" s="1" t="str">
        <f>IF(A7="","",Formular!$C$6)</f>
        <v/>
      </c>
      <c r="I7" s="1" t="str">
        <f>IF(A7="","",Formular!$C$7)</f>
        <v/>
      </c>
      <c r="J7" s="1" t="str">
        <f>IF(A7="","",Formular!#REF!)</f>
        <v/>
      </c>
      <c r="K7" s="1" t="str">
        <f>IF(A7="","",Formular!#REF!)</f>
        <v/>
      </c>
      <c r="L7" s="1" t="str">
        <f>IF(A7="","",Formular!#REF!)</f>
        <v/>
      </c>
      <c r="M7" s="6" t="str">
        <f>IF(A7="","",Formular!#REF!)</f>
        <v/>
      </c>
      <c r="N7" s="6" t="str">
        <f>IF(A7="","",Formular!#REF!)</f>
        <v/>
      </c>
      <c r="O7" s="1" t="str">
        <f>IF(A7="","",Formular!$C$9)</f>
        <v/>
      </c>
      <c r="P7" s="1" t="str">
        <f>IF(A7="","",Formular!#REF!)</f>
        <v/>
      </c>
      <c r="Q7" s="1" t="str">
        <f>IF(A7="","",Formular!#REF!)</f>
        <v/>
      </c>
    </row>
    <row r="8" spans="1:17" ht="63.75" customHeight="1">
      <c r="A8" s="1" t="str">
        <f>IF(Formular!A20="bitte wählen","",Formular!A20)</f>
        <v/>
      </c>
      <c r="B8" s="1" t="str">
        <f>IF(Formular!B20="bitte wählen","",Formular!B20)</f>
        <v/>
      </c>
      <c r="C8" s="1" t="str">
        <f>IF(Formular!C20="","",Formular!C20)</f>
        <v/>
      </c>
      <c r="D8" s="1" t="str">
        <f>IF(Formular!D20="","",Formular!D20)</f>
        <v/>
      </c>
      <c r="E8" s="25" t="str">
        <f>IF(Formular!F20="","",Formular!F20)</f>
        <v/>
      </c>
      <c r="F8" s="24" t="str">
        <f>IF(Formular!G20="","",Formular!G20)</f>
        <v/>
      </c>
      <c r="G8" s="24" t="str">
        <f>IF(Formular!H20="","",Formular!H20)</f>
        <v/>
      </c>
      <c r="H8" s="1" t="str">
        <f>IF(A8="","",Formular!$C$6)</f>
        <v/>
      </c>
      <c r="I8" s="1" t="str">
        <f>IF(A8="","",Formular!$C$7)</f>
        <v/>
      </c>
      <c r="J8" s="1" t="str">
        <f>IF(A8="","",Formular!#REF!)</f>
        <v/>
      </c>
      <c r="K8" s="1" t="str">
        <f>IF(A8="","",Formular!#REF!)</f>
        <v/>
      </c>
      <c r="L8" s="1" t="str">
        <f>IF(A8="","",Formular!#REF!)</f>
        <v/>
      </c>
      <c r="M8" s="6" t="str">
        <f>IF(A8="","",Formular!#REF!)</f>
        <v/>
      </c>
      <c r="N8" s="6" t="str">
        <f>IF(A8="","",Formular!#REF!)</f>
        <v/>
      </c>
      <c r="O8" s="1" t="str">
        <f>IF(A8="","",Formular!$C$9)</f>
        <v/>
      </c>
      <c r="P8" s="1" t="str">
        <f>IF(A8="","",Formular!#REF!)</f>
        <v/>
      </c>
      <c r="Q8" s="1" t="str">
        <f>IF(A8="","",Formular!#REF!)</f>
        <v/>
      </c>
    </row>
    <row r="9" spans="1:17" ht="63.75" customHeight="1">
      <c r="A9" s="1" t="str">
        <f>IF(Formular!A22="bitte wählen","",Formular!A22)</f>
        <v/>
      </c>
      <c r="B9" s="1" t="str">
        <f>IF(Formular!B22="bitte wählen","",Formular!B22)</f>
        <v/>
      </c>
      <c r="C9" s="1" t="str">
        <f>IF(Formular!C22="","",Formular!C22)</f>
        <v/>
      </c>
      <c r="D9" s="1" t="str">
        <f>IF(Formular!D22="","",Formular!D22)</f>
        <v/>
      </c>
      <c r="E9" s="25" t="str">
        <f>IF(Formular!F22="","",Formular!F22)</f>
        <v/>
      </c>
      <c r="F9" s="24" t="str">
        <f>IF(Formular!G22="","",Formular!G22)</f>
        <v/>
      </c>
      <c r="G9" s="24" t="str">
        <f>IF(Formular!H22="","",Formular!H22)</f>
        <v/>
      </c>
      <c r="H9" s="1" t="str">
        <f>IF(A9="","",Formular!$C$6)</f>
        <v/>
      </c>
      <c r="I9" s="1" t="str">
        <f>IF(A9="","",Formular!$C$7)</f>
        <v/>
      </c>
      <c r="J9" s="1" t="str">
        <f>IF(A9="","",Formular!#REF!)</f>
        <v/>
      </c>
      <c r="K9" s="1" t="str">
        <f>IF(A9="","",Formular!#REF!)</f>
        <v/>
      </c>
      <c r="L9" s="1" t="str">
        <f>IF(A9="","",Formular!#REF!)</f>
        <v/>
      </c>
      <c r="M9" s="6" t="str">
        <f>IF(A9="","",Formular!#REF!)</f>
        <v/>
      </c>
      <c r="N9" s="6" t="str">
        <f>IF(A9="","",Formular!#REF!)</f>
        <v/>
      </c>
      <c r="O9" s="1" t="str">
        <f>IF(A9="","",Formular!$C$9)</f>
        <v/>
      </c>
      <c r="P9" s="1" t="str">
        <f>IF(A9="","",Formular!#REF!)</f>
        <v/>
      </c>
      <c r="Q9" s="1" t="str">
        <f>IF(A9="","",Formular!#REF!)</f>
        <v/>
      </c>
    </row>
    <row r="10" spans="1:17">
      <c r="A10" s="1" t="e">
        <f>IF(Formular!#REF!="bitte wählen","",Formular!#REF!)</f>
        <v>#REF!</v>
      </c>
      <c r="B10" s="1" t="e">
        <f>IF(Formular!#REF!="bitte wählen","",Formular!#REF!)</f>
        <v>#REF!</v>
      </c>
      <c r="C10" s="1" t="e">
        <f>IF(Formular!#REF!="","",Formular!#REF!)</f>
        <v>#REF!</v>
      </c>
      <c r="D10" s="1" t="e">
        <f>IF(Formular!#REF!="","",Formular!#REF!)</f>
        <v>#REF!</v>
      </c>
      <c r="E10" s="25" t="e">
        <f>IF(Formular!#REF!="","",Formular!#REF!)</f>
        <v>#REF!</v>
      </c>
      <c r="F10" s="24" t="e">
        <f>IF(Formular!#REF!="","",Formular!#REF!)</f>
        <v>#REF!</v>
      </c>
      <c r="G10" s="24" t="e">
        <f>IF(Formular!#REF!="","",Formular!#REF!)</f>
        <v>#REF!</v>
      </c>
      <c r="H10" s="1" t="e">
        <f>IF(A10="","",Formular!$C$6)</f>
        <v>#REF!</v>
      </c>
      <c r="I10" s="1" t="e">
        <f>IF(A10="","",Formular!$C$7)</f>
        <v>#REF!</v>
      </c>
      <c r="J10" s="1" t="e">
        <f>IF(A10="","",Formular!#REF!)</f>
        <v>#REF!</v>
      </c>
      <c r="K10" s="1" t="e">
        <f>IF(A10="","",Formular!#REF!)</f>
        <v>#REF!</v>
      </c>
      <c r="L10" s="1" t="e">
        <f>IF(A10="","",Formular!#REF!)</f>
        <v>#REF!</v>
      </c>
      <c r="M10" s="6" t="e">
        <f>IF(A10="","",Formular!#REF!)</f>
        <v>#REF!</v>
      </c>
      <c r="N10" s="6" t="e">
        <f>IF(A10="","",Formular!#REF!)</f>
        <v>#REF!</v>
      </c>
      <c r="O10" s="1" t="e">
        <f>IF(A10="","",Formular!$C$9)</f>
        <v>#REF!</v>
      </c>
      <c r="P10" s="1" t="e">
        <f>IF(A10="","",Formular!#REF!)</f>
        <v>#REF!</v>
      </c>
      <c r="Q10" s="1" t="e">
        <f>IF(A10="","",Formular!#REF!)</f>
        <v>#REF!</v>
      </c>
    </row>
  </sheetData>
  <sheetProtection formatRows="0"/>
  <customSheetViews>
    <customSheetView guid="{E69C0705-7192-4773-BF95-9666703BF23E}" scale="60" showPageBreaks="1" view="pageBreakPreview">
      <selection sqref="A1:N21"/>
      <pageMargins left="0" right="0" top="0" bottom="0" header="0" footer="0"/>
      <pageSetup paperSize="9" orientation="portrait" r:id="rId1"/>
    </customSheetView>
  </customSheetViews>
  <pageMargins left="0.7" right="0.7" top="0.78740157499999996" bottom="0.78740157499999996" header="0.3" footer="0.3"/>
  <pageSetup paperSize="9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4" tint="-0.249977111117893"/>
    <pageSetUpPr fitToPage="1"/>
  </sheetPr>
  <dimension ref="A1:G270"/>
  <sheetViews>
    <sheetView tabSelected="1" topLeftCell="A202" workbookViewId="0">
      <selection activeCell="D218" sqref="D218"/>
    </sheetView>
  </sheetViews>
  <sheetFormatPr baseColWidth="10" defaultColWidth="11.42578125" defaultRowHeight="12"/>
  <cols>
    <col min="1" max="1" width="14.42578125" style="105" customWidth="1"/>
    <col min="2" max="2" width="4.85546875" style="51" customWidth="1"/>
    <col min="3" max="3" width="40.28515625" style="35" customWidth="1"/>
    <col min="4" max="4" width="31.140625" style="35" customWidth="1"/>
    <col min="5" max="5" width="15.7109375" style="35" customWidth="1"/>
    <col min="6" max="6" width="7.42578125" style="50" customWidth="1"/>
    <col min="7" max="7" width="11.140625" style="51" customWidth="1"/>
    <col min="8" max="16384" width="11.42578125" style="72"/>
  </cols>
  <sheetData>
    <row r="1" spans="1:7" ht="18">
      <c r="A1" s="102" t="s">
        <v>178</v>
      </c>
      <c r="B1" s="154"/>
      <c r="C1" s="83"/>
      <c r="D1" s="83"/>
      <c r="E1" s="145"/>
      <c r="F1" s="146"/>
      <c r="G1" s="147" t="s">
        <v>177</v>
      </c>
    </row>
    <row r="2" spans="1:7" ht="18">
      <c r="A2" s="102"/>
      <c r="B2" s="154"/>
      <c r="C2" s="83"/>
      <c r="D2" s="83"/>
      <c r="E2" s="72"/>
      <c r="F2" s="72"/>
      <c r="G2" s="72"/>
    </row>
    <row r="3" spans="1:7" ht="28.5" customHeight="1">
      <c r="A3" s="194" t="s">
        <v>179</v>
      </c>
      <c r="B3" s="194"/>
      <c r="C3" s="149" t="s">
        <v>180</v>
      </c>
      <c r="D3" s="149"/>
      <c r="E3" s="150"/>
      <c r="F3" s="150"/>
      <c r="G3" s="150"/>
    </row>
    <row r="4" spans="1:7" ht="20.100000000000001" customHeight="1">
      <c r="A4" s="103" t="s">
        <v>62</v>
      </c>
      <c r="B4" s="57"/>
      <c r="C4" s="84" t="s">
        <v>63</v>
      </c>
      <c r="D4" s="84"/>
      <c r="E4" s="84"/>
      <c r="F4" s="57"/>
      <c r="G4" s="73"/>
    </row>
    <row r="5" spans="1:7" ht="48" customHeight="1">
      <c r="A5" s="104"/>
      <c r="B5" s="57"/>
      <c r="C5" s="195" t="s">
        <v>64</v>
      </c>
      <c r="D5" s="195"/>
      <c r="E5" s="131"/>
      <c r="F5" s="131"/>
      <c r="G5" s="131"/>
    </row>
    <row r="6" spans="1:7" ht="15" customHeight="1">
      <c r="A6" s="104"/>
      <c r="B6" s="57"/>
      <c r="C6" s="196" t="s">
        <v>65</v>
      </c>
      <c r="D6" s="196"/>
      <c r="E6" s="148"/>
      <c r="F6" s="148"/>
      <c r="G6" s="148"/>
    </row>
    <row r="7" spans="1:7" ht="17.850000000000001" customHeight="1">
      <c r="C7" s="50"/>
      <c r="D7" s="72"/>
      <c r="E7" s="72"/>
      <c r="F7" s="72"/>
      <c r="G7" s="72"/>
    </row>
    <row r="8" spans="1:7" ht="39.75" customHeight="1">
      <c r="A8" s="106" t="s">
        <v>66</v>
      </c>
      <c r="B8" s="74" t="s">
        <v>67</v>
      </c>
      <c r="C8" s="76" t="s">
        <v>68</v>
      </c>
      <c r="D8" s="76" t="s">
        <v>11</v>
      </c>
      <c r="E8" s="76" t="s">
        <v>12</v>
      </c>
      <c r="F8" s="74" t="s">
        <v>69</v>
      </c>
      <c r="G8" s="123" t="s">
        <v>864</v>
      </c>
    </row>
    <row r="9" spans="1:7" ht="25.5">
      <c r="A9" s="107" t="s">
        <v>182</v>
      </c>
      <c r="B9" s="78" t="s">
        <v>40</v>
      </c>
      <c r="C9" s="98" t="s">
        <v>183</v>
      </c>
      <c r="D9" s="53" t="s">
        <v>184</v>
      </c>
      <c r="E9" s="98" t="s">
        <v>61</v>
      </c>
      <c r="F9" s="158">
        <v>7</v>
      </c>
      <c r="G9" s="77">
        <f t="shared" ref="G9:G11" si="0">IF(B9="SZ",F9*22,IF(B9="ZG",F9*23,IF(B9="OW",F9*15,IF(B9="NW",F9*15,IF(B9="UR",F9*15,IF(B9="LU",F9*23,))))))</f>
        <v>161</v>
      </c>
    </row>
    <row r="10" spans="1:7" ht="25.5">
      <c r="A10" s="107" t="s">
        <v>185</v>
      </c>
      <c r="B10" s="155" t="s">
        <v>41</v>
      </c>
      <c r="C10" s="53" t="s">
        <v>186</v>
      </c>
      <c r="D10" s="53" t="s">
        <v>866</v>
      </c>
      <c r="E10" s="119" t="s">
        <v>71</v>
      </c>
      <c r="F10" s="158">
        <v>18</v>
      </c>
      <c r="G10" s="77">
        <f t="shared" si="0"/>
        <v>396</v>
      </c>
    </row>
    <row r="11" spans="1:7" ht="25.5">
      <c r="A11" s="107" t="s">
        <v>867</v>
      </c>
      <c r="B11" s="155" t="s">
        <v>41</v>
      </c>
      <c r="C11" s="53" t="s">
        <v>868</v>
      </c>
      <c r="D11" s="53" t="s">
        <v>869</v>
      </c>
      <c r="E11" s="53" t="s">
        <v>870</v>
      </c>
      <c r="F11" s="158">
        <v>30</v>
      </c>
      <c r="G11" s="77">
        <f t="shared" si="0"/>
        <v>660</v>
      </c>
    </row>
    <row r="12" spans="1:7" ht="25.5">
      <c r="A12" s="70" t="s">
        <v>187</v>
      </c>
      <c r="B12" s="155" t="s">
        <v>37</v>
      </c>
      <c r="C12" s="98" t="s">
        <v>73</v>
      </c>
      <c r="D12" s="53" t="s">
        <v>188</v>
      </c>
      <c r="E12" s="98" t="s">
        <v>189</v>
      </c>
      <c r="F12" s="159">
        <v>2</v>
      </c>
      <c r="G12" s="77">
        <v>0</v>
      </c>
    </row>
    <row r="13" spans="1:7" ht="12.75">
      <c r="A13" s="107" t="s">
        <v>190</v>
      </c>
      <c r="B13" s="78" t="s">
        <v>37</v>
      </c>
      <c r="C13" s="98" t="s">
        <v>75</v>
      </c>
      <c r="D13" s="53" t="s">
        <v>191</v>
      </c>
      <c r="E13" s="98" t="s">
        <v>74</v>
      </c>
      <c r="F13" s="158">
        <v>1</v>
      </c>
      <c r="G13" s="77">
        <v>0</v>
      </c>
    </row>
    <row r="14" spans="1:7" ht="38.25">
      <c r="A14" s="70" t="s">
        <v>192</v>
      </c>
      <c r="B14" s="155" t="s">
        <v>37</v>
      </c>
      <c r="C14" s="98" t="s">
        <v>193</v>
      </c>
      <c r="D14" s="119" t="s">
        <v>194</v>
      </c>
      <c r="E14" s="119" t="s">
        <v>74</v>
      </c>
      <c r="F14" s="158">
        <v>1</v>
      </c>
      <c r="G14" s="77">
        <v>0</v>
      </c>
    </row>
    <row r="15" spans="1:7" ht="25.5">
      <c r="A15" s="108" t="s">
        <v>195</v>
      </c>
      <c r="B15" s="155" t="s">
        <v>41</v>
      </c>
      <c r="C15" s="98" t="s">
        <v>126</v>
      </c>
      <c r="D15" s="53" t="s">
        <v>196</v>
      </c>
      <c r="E15" s="98" t="s">
        <v>61</v>
      </c>
      <c r="F15" s="158">
        <v>4.25</v>
      </c>
      <c r="G15" s="77">
        <f t="shared" ref="G15:G18" si="1">IF(B15="SZ",F15*22,IF(B15="ZG",F15*23,IF(B15="OW",F15*15,IF(B15="NW",F15*15,IF(B15="UR",F15*15,IF(B15="LU",F15*23,))))))</f>
        <v>93.5</v>
      </c>
    </row>
    <row r="16" spans="1:7" ht="25.5">
      <c r="A16" s="70" t="s">
        <v>197</v>
      </c>
      <c r="B16" s="155" t="s">
        <v>42</v>
      </c>
      <c r="C16" s="98" t="s">
        <v>169</v>
      </c>
      <c r="D16" s="53" t="s">
        <v>198</v>
      </c>
      <c r="E16" s="98" t="s">
        <v>96</v>
      </c>
      <c r="F16" s="158">
        <v>3</v>
      </c>
      <c r="G16" s="77">
        <f t="shared" si="1"/>
        <v>69</v>
      </c>
    </row>
    <row r="17" spans="1:7" ht="25.5">
      <c r="A17" s="70" t="s">
        <v>199</v>
      </c>
      <c r="B17" s="155" t="s">
        <v>42</v>
      </c>
      <c r="C17" s="98" t="s">
        <v>175</v>
      </c>
      <c r="D17" s="53" t="s">
        <v>200</v>
      </c>
      <c r="E17" s="98" t="s">
        <v>71</v>
      </c>
      <c r="F17" s="158">
        <v>3</v>
      </c>
      <c r="G17" s="77">
        <f t="shared" si="1"/>
        <v>69</v>
      </c>
    </row>
    <row r="18" spans="1:7" ht="12.75">
      <c r="A18" s="70" t="s">
        <v>201</v>
      </c>
      <c r="B18" s="155" t="s">
        <v>42</v>
      </c>
      <c r="C18" s="98" t="s">
        <v>202</v>
      </c>
      <c r="D18" s="53" t="s">
        <v>203</v>
      </c>
      <c r="E18" s="98" t="s">
        <v>88</v>
      </c>
      <c r="F18" s="158">
        <v>2.5</v>
      </c>
      <c r="G18" s="77">
        <f t="shared" si="1"/>
        <v>57.5</v>
      </c>
    </row>
    <row r="19" spans="1:7" ht="51">
      <c r="A19" s="107" t="s">
        <v>204</v>
      </c>
      <c r="B19" s="155" t="s">
        <v>38</v>
      </c>
      <c r="C19" s="98" t="s">
        <v>205</v>
      </c>
      <c r="D19" s="53" t="s">
        <v>206</v>
      </c>
      <c r="E19" s="98" t="s">
        <v>78</v>
      </c>
      <c r="F19" s="158">
        <v>6</v>
      </c>
      <c r="G19" s="77">
        <f t="shared" ref="G19" si="2">IF(B19="SZ",F19*22,IF(B19="ZG",F19*23,IF(B19="OW",F19*15,IF(B19="NW",F19*15,IF(B19="UR",F19*15,IF(B19="LU",F19*23,))))))</f>
        <v>90</v>
      </c>
    </row>
    <row r="20" spans="1:7" ht="25.5">
      <c r="A20" s="70" t="s">
        <v>207</v>
      </c>
      <c r="B20" s="155" t="s">
        <v>38</v>
      </c>
      <c r="C20" s="98" t="s">
        <v>128</v>
      </c>
      <c r="D20" s="53" t="s">
        <v>208</v>
      </c>
      <c r="E20" s="98" t="s">
        <v>209</v>
      </c>
      <c r="F20" s="158">
        <v>3.5</v>
      </c>
      <c r="G20" s="77">
        <f t="shared" ref="G20:G81" si="3">IF(B20="SZ",F20*22,IF(B20="ZG",F20*23,IF(B20="OW",F20*15,IF(B20="NW",F20*15,IF(B20="UR",F20*15,IF(B20="LU",F20*23,))))))</f>
        <v>52.5</v>
      </c>
    </row>
    <row r="21" spans="1:7" ht="25.5">
      <c r="A21" s="107" t="s">
        <v>210</v>
      </c>
      <c r="B21" s="155" t="s">
        <v>38</v>
      </c>
      <c r="C21" s="98" t="s">
        <v>79</v>
      </c>
      <c r="D21" s="53" t="s">
        <v>871</v>
      </c>
      <c r="E21" s="98" t="s">
        <v>127</v>
      </c>
      <c r="F21" s="158">
        <v>8</v>
      </c>
      <c r="G21" s="77">
        <f t="shared" si="3"/>
        <v>120</v>
      </c>
    </row>
    <row r="22" spans="1:7" ht="25.5">
      <c r="A22" s="107" t="s">
        <v>211</v>
      </c>
      <c r="B22" s="155" t="s">
        <v>38</v>
      </c>
      <c r="C22" s="98" t="s">
        <v>76</v>
      </c>
      <c r="D22" s="53" t="s">
        <v>212</v>
      </c>
      <c r="E22" s="98" t="s">
        <v>77</v>
      </c>
      <c r="F22" s="159">
        <v>12</v>
      </c>
      <c r="G22" s="77">
        <f t="shared" si="3"/>
        <v>180</v>
      </c>
    </row>
    <row r="23" spans="1:7" ht="12.75">
      <c r="A23" s="61" t="s">
        <v>213</v>
      </c>
      <c r="B23" s="155" t="s">
        <v>37</v>
      </c>
      <c r="C23" s="98" t="s">
        <v>80</v>
      </c>
      <c r="D23" s="53" t="s">
        <v>860</v>
      </c>
      <c r="E23" s="98" t="s">
        <v>61</v>
      </c>
      <c r="F23" s="159">
        <v>4</v>
      </c>
      <c r="G23" s="77">
        <f t="shared" si="3"/>
        <v>60</v>
      </c>
    </row>
    <row r="24" spans="1:7" ht="12.75">
      <c r="A24" s="109" t="s">
        <v>214</v>
      </c>
      <c r="B24" s="155" t="s">
        <v>37</v>
      </c>
      <c r="C24" s="98" t="s">
        <v>129</v>
      </c>
      <c r="D24" s="53" t="s">
        <v>861</v>
      </c>
      <c r="E24" s="98" t="s">
        <v>61</v>
      </c>
      <c r="F24" s="158">
        <v>4</v>
      </c>
      <c r="G24" s="77">
        <f t="shared" si="3"/>
        <v>60</v>
      </c>
    </row>
    <row r="25" spans="1:7" ht="25.5">
      <c r="A25" s="70" t="s">
        <v>215</v>
      </c>
      <c r="B25" s="155" t="s">
        <v>37</v>
      </c>
      <c r="C25" s="98" t="s">
        <v>216</v>
      </c>
      <c r="D25" s="53" t="s">
        <v>217</v>
      </c>
      <c r="E25" s="98" t="s">
        <v>61</v>
      </c>
      <c r="F25" s="158">
        <v>3.5</v>
      </c>
      <c r="G25" s="77">
        <f t="shared" si="3"/>
        <v>52.5</v>
      </c>
    </row>
    <row r="26" spans="1:7" ht="25.5">
      <c r="A26" s="70" t="s">
        <v>218</v>
      </c>
      <c r="B26" s="155" t="s">
        <v>37</v>
      </c>
      <c r="C26" s="98" t="s">
        <v>219</v>
      </c>
      <c r="D26" s="53" t="s">
        <v>220</v>
      </c>
      <c r="E26" s="98" t="s">
        <v>61</v>
      </c>
      <c r="F26" s="158">
        <v>5</v>
      </c>
      <c r="G26" s="77">
        <f t="shared" si="3"/>
        <v>75</v>
      </c>
    </row>
    <row r="27" spans="1:7" ht="25.5">
      <c r="A27" s="107" t="s">
        <v>221</v>
      </c>
      <c r="B27" s="155" t="s">
        <v>39</v>
      </c>
      <c r="C27" s="98" t="s">
        <v>222</v>
      </c>
      <c r="D27" s="53" t="s">
        <v>223</v>
      </c>
      <c r="E27" s="98" t="s">
        <v>61</v>
      </c>
      <c r="F27" s="159">
        <v>3.5</v>
      </c>
      <c r="G27" s="77">
        <f t="shared" si="3"/>
        <v>52.5</v>
      </c>
    </row>
    <row r="28" spans="1:7" ht="25.5">
      <c r="A28" s="107" t="s">
        <v>224</v>
      </c>
      <c r="B28" s="155" t="s">
        <v>39</v>
      </c>
      <c r="C28" s="53" t="s">
        <v>225</v>
      </c>
      <c r="D28" s="53" t="s">
        <v>226</v>
      </c>
      <c r="E28" s="98" t="s">
        <v>61</v>
      </c>
      <c r="F28" s="159">
        <v>7</v>
      </c>
      <c r="G28" s="77">
        <f t="shared" si="3"/>
        <v>105</v>
      </c>
    </row>
    <row r="29" spans="1:7" ht="12.75">
      <c r="A29" s="108" t="s">
        <v>227</v>
      </c>
      <c r="B29" s="155" t="s">
        <v>39</v>
      </c>
      <c r="C29" s="53" t="s">
        <v>228</v>
      </c>
      <c r="D29" s="53" t="s">
        <v>872</v>
      </c>
      <c r="E29" s="98" t="s">
        <v>61</v>
      </c>
      <c r="F29" s="159">
        <v>5</v>
      </c>
      <c r="G29" s="77">
        <f t="shared" si="3"/>
        <v>75</v>
      </c>
    </row>
    <row r="30" spans="1:7" ht="38.25">
      <c r="A30" s="61" t="s">
        <v>229</v>
      </c>
      <c r="B30" s="155" t="s">
        <v>39</v>
      </c>
      <c r="C30" s="53" t="s">
        <v>230</v>
      </c>
      <c r="D30" s="53" t="s">
        <v>873</v>
      </c>
      <c r="E30" s="98" t="s">
        <v>61</v>
      </c>
      <c r="F30" s="158">
        <v>19</v>
      </c>
      <c r="G30" s="77">
        <f t="shared" si="3"/>
        <v>285</v>
      </c>
    </row>
    <row r="31" spans="1:7" ht="25.5">
      <c r="A31" s="61" t="s">
        <v>231</v>
      </c>
      <c r="B31" s="155" t="s">
        <v>42</v>
      </c>
      <c r="C31" s="53" t="s">
        <v>232</v>
      </c>
      <c r="D31" s="53" t="s">
        <v>233</v>
      </c>
      <c r="E31" s="98" t="s">
        <v>72</v>
      </c>
      <c r="F31" s="158">
        <v>3</v>
      </c>
      <c r="G31" s="77">
        <f t="shared" si="3"/>
        <v>69</v>
      </c>
    </row>
    <row r="32" spans="1:7" ht="26.25" customHeight="1">
      <c r="A32" s="70" t="s">
        <v>234</v>
      </c>
      <c r="B32" s="155" t="s">
        <v>38</v>
      </c>
      <c r="C32" s="53" t="s">
        <v>130</v>
      </c>
      <c r="D32" s="53" t="s">
        <v>916</v>
      </c>
      <c r="E32" s="98" t="s">
        <v>78</v>
      </c>
      <c r="F32" s="158">
        <v>6</v>
      </c>
      <c r="G32" s="77">
        <f t="shared" si="3"/>
        <v>90</v>
      </c>
    </row>
    <row r="33" spans="1:7" ht="25.5">
      <c r="A33" s="70" t="s">
        <v>235</v>
      </c>
      <c r="B33" s="155" t="s">
        <v>38</v>
      </c>
      <c r="C33" s="53" t="s">
        <v>236</v>
      </c>
      <c r="D33" s="53" t="s">
        <v>237</v>
      </c>
      <c r="E33" s="98" t="s">
        <v>144</v>
      </c>
      <c r="F33" s="158">
        <v>3</v>
      </c>
      <c r="G33" s="77">
        <f t="shared" si="3"/>
        <v>45</v>
      </c>
    </row>
    <row r="34" spans="1:7" ht="25.5">
      <c r="A34" s="100" t="s">
        <v>238</v>
      </c>
      <c r="B34" s="153" t="s">
        <v>37</v>
      </c>
      <c r="C34" s="53" t="s">
        <v>239</v>
      </c>
      <c r="D34" s="53" t="s">
        <v>240</v>
      </c>
      <c r="E34" s="53" t="s">
        <v>61</v>
      </c>
      <c r="F34" s="160">
        <v>7</v>
      </c>
      <c r="G34" s="77">
        <f t="shared" si="3"/>
        <v>105</v>
      </c>
    </row>
    <row r="35" spans="1:7" ht="25.5">
      <c r="A35" s="107" t="s">
        <v>241</v>
      </c>
      <c r="B35" s="155" t="s">
        <v>37</v>
      </c>
      <c r="C35" s="53" t="s">
        <v>242</v>
      </c>
      <c r="D35" s="53" t="s">
        <v>243</v>
      </c>
      <c r="E35" s="98" t="s">
        <v>244</v>
      </c>
      <c r="F35" s="159">
        <v>4</v>
      </c>
      <c r="G35" s="77">
        <f t="shared" si="3"/>
        <v>60</v>
      </c>
    </row>
    <row r="36" spans="1:7" ht="25.5">
      <c r="A36" s="107" t="s">
        <v>245</v>
      </c>
      <c r="B36" s="155" t="s">
        <v>37</v>
      </c>
      <c r="C36" s="53" t="s">
        <v>246</v>
      </c>
      <c r="D36" s="53" t="s">
        <v>247</v>
      </c>
      <c r="E36" s="98" t="s">
        <v>61</v>
      </c>
      <c r="F36" s="159">
        <v>3</v>
      </c>
      <c r="G36" s="77">
        <f t="shared" si="3"/>
        <v>45</v>
      </c>
    </row>
    <row r="37" spans="1:7" ht="25.5">
      <c r="A37" s="109" t="s">
        <v>248</v>
      </c>
      <c r="B37" s="155" t="s">
        <v>41</v>
      </c>
      <c r="C37" s="53" t="s">
        <v>249</v>
      </c>
      <c r="D37" s="53" t="s">
        <v>874</v>
      </c>
      <c r="E37" s="98" t="s">
        <v>61</v>
      </c>
      <c r="F37" s="159">
        <v>3</v>
      </c>
      <c r="G37" s="77">
        <f t="shared" si="3"/>
        <v>66</v>
      </c>
    </row>
    <row r="38" spans="1:7" ht="38.25">
      <c r="A38" s="109" t="s">
        <v>250</v>
      </c>
      <c r="B38" s="155" t="s">
        <v>37</v>
      </c>
      <c r="C38" s="53" t="s">
        <v>251</v>
      </c>
      <c r="D38" s="53" t="s">
        <v>252</v>
      </c>
      <c r="E38" s="98" t="s">
        <v>78</v>
      </c>
      <c r="F38" s="158">
        <v>4</v>
      </c>
      <c r="G38" s="77">
        <f t="shared" si="3"/>
        <v>60</v>
      </c>
    </row>
    <row r="39" spans="1:7" ht="12.75">
      <c r="A39" s="109" t="s">
        <v>253</v>
      </c>
      <c r="B39" s="155" t="s">
        <v>37</v>
      </c>
      <c r="C39" s="53" t="s">
        <v>254</v>
      </c>
      <c r="D39" s="53" t="s">
        <v>255</v>
      </c>
      <c r="E39" s="98" t="s">
        <v>61</v>
      </c>
      <c r="F39" s="158">
        <v>7</v>
      </c>
      <c r="G39" s="77">
        <f t="shared" si="3"/>
        <v>105</v>
      </c>
    </row>
    <row r="40" spans="1:7" ht="63.75">
      <c r="A40" s="107" t="s">
        <v>256</v>
      </c>
      <c r="B40" s="155" t="s">
        <v>41</v>
      </c>
      <c r="C40" s="53" t="s">
        <v>257</v>
      </c>
      <c r="D40" s="53" t="s">
        <v>258</v>
      </c>
      <c r="E40" s="98" t="s">
        <v>72</v>
      </c>
      <c r="F40" s="158">
        <v>49</v>
      </c>
      <c r="G40" s="77">
        <v>0</v>
      </c>
    </row>
    <row r="41" spans="1:7" ht="25.5">
      <c r="A41" s="109" t="s">
        <v>259</v>
      </c>
      <c r="B41" s="155" t="s">
        <v>42</v>
      </c>
      <c r="C41" s="53" t="s">
        <v>260</v>
      </c>
      <c r="D41" s="53" t="s">
        <v>261</v>
      </c>
      <c r="E41" s="98" t="s">
        <v>86</v>
      </c>
      <c r="F41" s="159">
        <v>5</v>
      </c>
      <c r="G41" s="77">
        <f t="shared" si="3"/>
        <v>115</v>
      </c>
    </row>
    <row r="42" spans="1:7" ht="12.75">
      <c r="A42" s="107" t="s">
        <v>262</v>
      </c>
      <c r="B42" s="155" t="s">
        <v>41</v>
      </c>
      <c r="C42" s="53" t="s">
        <v>82</v>
      </c>
      <c r="D42" s="53" t="s">
        <v>263</v>
      </c>
      <c r="E42" s="98" t="s">
        <v>61</v>
      </c>
      <c r="F42" s="159">
        <v>6</v>
      </c>
      <c r="G42" s="77">
        <f t="shared" si="3"/>
        <v>132</v>
      </c>
    </row>
    <row r="43" spans="1:7" ht="25.5">
      <c r="A43" s="107" t="s">
        <v>264</v>
      </c>
      <c r="B43" s="155" t="s">
        <v>40</v>
      </c>
      <c r="C43" s="53" t="s">
        <v>265</v>
      </c>
      <c r="D43" s="70" t="s">
        <v>266</v>
      </c>
      <c r="E43" s="98" t="s">
        <v>61</v>
      </c>
      <c r="F43" s="159">
        <v>12</v>
      </c>
      <c r="G43" s="77">
        <f t="shared" si="3"/>
        <v>276</v>
      </c>
    </row>
    <row r="44" spans="1:7" ht="25.5">
      <c r="A44" s="107" t="s">
        <v>267</v>
      </c>
      <c r="B44" s="155" t="s">
        <v>38</v>
      </c>
      <c r="C44" s="53" t="s">
        <v>268</v>
      </c>
      <c r="D44" s="53" t="s">
        <v>269</v>
      </c>
      <c r="E44" s="98" t="s">
        <v>78</v>
      </c>
      <c r="F44" s="158">
        <v>2.5</v>
      </c>
      <c r="G44" s="77">
        <f t="shared" si="3"/>
        <v>37.5</v>
      </c>
    </row>
    <row r="45" spans="1:7" ht="12.75">
      <c r="A45" s="107" t="s">
        <v>270</v>
      </c>
      <c r="B45" s="155" t="s">
        <v>38</v>
      </c>
      <c r="C45" s="53" t="s">
        <v>271</v>
      </c>
      <c r="D45" s="53" t="s">
        <v>272</v>
      </c>
      <c r="E45" s="98" t="s">
        <v>147</v>
      </c>
      <c r="F45" s="159">
        <v>3.5</v>
      </c>
      <c r="G45" s="77">
        <f t="shared" si="3"/>
        <v>52.5</v>
      </c>
    </row>
    <row r="46" spans="1:7" ht="25.5">
      <c r="A46" s="61" t="s">
        <v>273</v>
      </c>
      <c r="B46" s="71" t="s">
        <v>38</v>
      </c>
      <c r="C46" s="53" t="s">
        <v>274</v>
      </c>
      <c r="D46" s="119" t="s">
        <v>275</v>
      </c>
      <c r="E46" s="119" t="s">
        <v>78</v>
      </c>
      <c r="F46" s="158">
        <v>6</v>
      </c>
      <c r="G46" s="77">
        <f t="shared" si="3"/>
        <v>90</v>
      </c>
    </row>
    <row r="47" spans="1:7" ht="25.5">
      <c r="A47" s="70" t="s">
        <v>276</v>
      </c>
      <c r="B47" s="155" t="s">
        <v>38</v>
      </c>
      <c r="C47" s="53" t="s">
        <v>277</v>
      </c>
      <c r="D47" s="53" t="s">
        <v>278</v>
      </c>
      <c r="E47" s="98" t="s">
        <v>78</v>
      </c>
      <c r="F47" s="159">
        <v>6</v>
      </c>
      <c r="G47" s="77">
        <f t="shared" si="3"/>
        <v>90</v>
      </c>
    </row>
    <row r="48" spans="1:7" ht="25.5">
      <c r="A48" s="107" t="s">
        <v>279</v>
      </c>
      <c r="B48" s="155" t="s">
        <v>38</v>
      </c>
      <c r="C48" s="53" t="s">
        <v>280</v>
      </c>
      <c r="D48" s="53" t="s">
        <v>281</v>
      </c>
      <c r="E48" s="98" t="s">
        <v>78</v>
      </c>
      <c r="F48" s="159">
        <v>6</v>
      </c>
      <c r="G48" s="77">
        <f t="shared" si="3"/>
        <v>90</v>
      </c>
    </row>
    <row r="49" spans="1:7" ht="25.5">
      <c r="A49" s="100" t="s">
        <v>282</v>
      </c>
      <c r="B49" s="153" t="s">
        <v>38</v>
      </c>
      <c r="C49" s="53" t="s">
        <v>84</v>
      </c>
      <c r="D49" s="53" t="s">
        <v>283</v>
      </c>
      <c r="E49" s="53" t="s">
        <v>78</v>
      </c>
      <c r="F49" s="160">
        <v>3</v>
      </c>
      <c r="G49" s="77">
        <f t="shared" si="3"/>
        <v>45</v>
      </c>
    </row>
    <row r="50" spans="1:7" ht="12.75">
      <c r="A50" s="107" t="s">
        <v>284</v>
      </c>
      <c r="B50" s="155" t="s">
        <v>37</v>
      </c>
      <c r="C50" s="53" t="s">
        <v>285</v>
      </c>
      <c r="D50" s="119" t="s">
        <v>286</v>
      </c>
      <c r="E50" s="119" t="s">
        <v>61</v>
      </c>
      <c r="F50" s="159">
        <v>6</v>
      </c>
      <c r="G50" s="77">
        <f t="shared" si="3"/>
        <v>90</v>
      </c>
    </row>
    <row r="51" spans="1:7" ht="38.25">
      <c r="A51" s="107" t="s">
        <v>287</v>
      </c>
      <c r="B51" s="155" t="s">
        <v>37</v>
      </c>
      <c r="C51" s="53" t="s">
        <v>288</v>
      </c>
      <c r="D51" s="53" t="s">
        <v>875</v>
      </c>
      <c r="E51" s="119" t="s">
        <v>61</v>
      </c>
      <c r="F51" s="159">
        <v>10.5</v>
      </c>
      <c r="G51" s="77">
        <f t="shared" si="3"/>
        <v>157.5</v>
      </c>
    </row>
    <row r="52" spans="1:7" ht="12.75">
      <c r="A52" s="107" t="s">
        <v>289</v>
      </c>
      <c r="B52" s="155" t="s">
        <v>37</v>
      </c>
      <c r="C52" s="53" t="s">
        <v>152</v>
      </c>
      <c r="D52" s="119" t="s">
        <v>290</v>
      </c>
      <c r="E52" s="119" t="s">
        <v>61</v>
      </c>
      <c r="F52" s="159">
        <v>2.5</v>
      </c>
      <c r="G52" s="77">
        <f t="shared" si="3"/>
        <v>37.5</v>
      </c>
    </row>
    <row r="53" spans="1:7" ht="12.75">
      <c r="A53" s="100" t="s">
        <v>291</v>
      </c>
      <c r="B53" s="153" t="s">
        <v>39</v>
      </c>
      <c r="C53" s="53" t="s">
        <v>292</v>
      </c>
      <c r="D53" s="53" t="s">
        <v>293</v>
      </c>
      <c r="E53" s="53" t="s">
        <v>87</v>
      </c>
      <c r="F53" s="160">
        <v>3.5</v>
      </c>
      <c r="G53" s="77">
        <f t="shared" si="3"/>
        <v>52.5</v>
      </c>
    </row>
    <row r="54" spans="1:7" ht="38.25">
      <c r="A54" s="100" t="s">
        <v>294</v>
      </c>
      <c r="B54" s="153" t="s">
        <v>39</v>
      </c>
      <c r="C54" s="53" t="s">
        <v>90</v>
      </c>
      <c r="D54" s="53" t="s">
        <v>295</v>
      </c>
      <c r="E54" s="53" t="s">
        <v>88</v>
      </c>
      <c r="F54" s="160">
        <v>7</v>
      </c>
      <c r="G54" s="77">
        <v>0</v>
      </c>
    </row>
    <row r="55" spans="1:7" ht="25.5">
      <c r="A55" s="107" t="s">
        <v>296</v>
      </c>
      <c r="B55" s="155" t="s">
        <v>39</v>
      </c>
      <c r="C55" s="53" t="s">
        <v>297</v>
      </c>
      <c r="D55" s="53" t="s">
        <v>876</v>
      </c>
      <c r="E55" s="53" t="s">
        <v>174</v>
      </c>
      <c r="F55" s="158">
        <v>6</v>
      </c>
      <c r="G55" s="77">
        <f t="shared" si="3"/>
        <v>90</v>
      </c>
    </row>
    <row r="56" spans="1:7" ht="38.25">
      <c r="A56" s="107" t="s">
        <v>298</v>
      </c>
      <c r="B56" s="155" t="s">
        <v>39</v>
      </c>
      <c r="C56" s="53" t="s">
        <v>299</v>
      </c>
      <c r="D56" s="53" t="s">
        <v>300</v>
      </c>
      <c r="E56" s="53" t="s">
        <v>301</v>
      </c>
      <c r="F56" s="158">
        <v>3.5</v>
      </c>
      <c r="G56" s="77">
        <f t="shared" si="3"/>
        <v>52.5</v>
      </c>
    </row>
    <row r="57" spans="1:7" ht="51">
      <c r="A57" s="70" t="s">
        <v>302</v>
      </c>
      <c r="B57" s="155" t="s">
        <v>39</v>
      </c>
      <c r="C57" s="53" t="s">
        <v>303</v>
      </c>
      <c r="D57" s="53" t="s">
        <v>304</v>
      </c>
      <c r="E57" s="53" t="s">
        <v>305</v>
      </c>
      <c r="F57" s="159">
        <v>3.5</v>
      </c>
      <c r="G57" s="77">
        <f t="shared" si="3"/>
        <v>52.5</v>
      </c>
    </row>
    <row r="58" spans="1:7" ht="25.5">
      <c r="A58" s="70" t="s">
        <v>306</v>
      </c>
      <c r="B58" s="155" t="s">
        <v>38</v>
      </c>
      <c r="C58" s="53" t="s">
        <v>307</v>
      </c>
      <c r="D58" s="53" t="s">
        <v>308</v>
      </c>
      <c r="E58" s="53" t="s">
        <v>144</v>
      </c>
      <c r="F58" s="158">
        <v>3.5</v>
      </c>
      <c r="G58" s="77">
        <f t="shared" si="3"/>
        <v>52.5</v>
      </c>
    </row>
    <row r="59" spans="1:7" ht="25.5">
      <c r="A59" s="107" t="s">
        <v>309</v>
      </c>
      <c r="B59" s="155" t="s">
        <v>38</v>
      </c>
      <c r="C59" s="53" t="s">
        <v>310</v>
      </c>
      <c r="D59" s="53" t="s">
        <v>311</v>
      </c>
      <c r="E59" s="53" t="s">
        <v>312</v>
      </c>
      <c r="F59" s="158">
        <v>7</v>
      </c>
      <c r="G59" s="77">
        <f t="shared" si="3"/>
        <v>105</v>
      </c>
    </row>
    <row r="60" spans="1:7" ht="38.25">
      <c r="A60" s="107" t="s">
        <v>313</v>
      </c>
      <c r="B60" s="155" t="s">
        <v>38</v>
      </c>
      <c r="C60" s="53" t="s">
        <v>314</v>
      </c>
      <c r="D60" s="53" t="s">
        <v>315</v>
      </c>
      <c r="E60" s="53" t="s">
        <v>316</v>
      </c>
      <c r="F60" s="158">
        <v>6</v>
      </c>
      <c r="G60" s="77">
        <f t="shared" si="3"/>
        <v>90</v>
      </c>
    </row>
    <row r="61" spans="1:7" ht="25.5">
      <c r="A61" s="107" t="s">
        <v>317</v>
      </c>
      <c r="B61" s="155" t="s">
        <v>38</v>
      </c>
      <c r="C61" s="53" t="s">
        <v>318</v>
      </c>
      <c r="D61" s="53" t="s">
        <v>877</v>
      </c>
      <c r="E61" s="53" t="s">
        <v>118</v>
      </c>
      <c r="F61" s="158">
        <v>8</v>
      </c>
      <c r="G61" s="77">
        <f t="shared" si="3"/>
        <v>120</v>
      </c>
    </row>
    <row r="62" spans="1:7" ht="12.75">
      <c r="A62" s="107" t="s">
        <v>319</v>
      </c>
      <c r="B62" s="155" t="s">
        <v>38</v>
      </c>
      <c r="C62" s="53" t="s">
        <v>320</v>
      </c>
      <c r="D62" s="53" t="s">
        <v>321</v>
      </c>
      <c r="E62" s="98" t="s">
        <v>78</v>
      </c>
      <c r="F62" s="159">
        <v>5</v>
      </c>
      <c r="G62" s="77">
        <f t="shared" si="3"/>
        <v>75</v>
      </c>
    </row>
    <row r="63" spans="1:7" ht="12.75">
      <c r="A63" s="70" t="s">
        <v>322</v>
      </c>
      <c r="B63" s="155" t="s">
        <v>37</v>
      </c>
      <c r="C63" s="53" t="s">
        <v>323</v>
      </c>
      <c r="D63" s="53" t="s">
        <v>324</v>
      </c>
      <c r="E63" s="98" t="s">
        <v>61</v>
      </c>
      <c r="F63" s="159">
        <v>7</v>
      </c>
      <c r="G63" s="77">
        <f t="shared" si="3"/>
        <v>105</v>
      </c>
    </row>
    <row r="64" spans="1:7" ht="12.75">
      <c r="A64" s="70" t="s">
        <v>325</v>
      </c>
      <c r="B64" s="155" t="s">
        <v>37</v>
      </c>
      <c r="C64" s="53" t="s">
        <v>326</v>
      </c>
      <c r="D64" s="53" t="s">
        <v>327</v>
      </c>
      <c r="E64" s="98" t="s">
        <v>78</v>
      </c>
      <c r="F64" s="78">
        <v>4</v>
      </c>
      <c r="G64" s="77">
        <f t="shared" si="3"/>
        <v>60</v>
      </c>
    </row>
    <row r="65" spans="1:7" ht="25.5">
      <c r="A65" s="107" t="s">
        <v>328</v>
      </c>
      <c r="B65" s="155" t="s">
        <v>37</v>
      </c>
      <c r="C65" s="53" t="s">
        <v>329</v>
      </c>
      <c r="D65" s="53" t="s">
        <v>330</v>
      </c>
      <c r="E65" s="98" t="s">
        <v>331</v>
      </c>
      <c r="F65" s="158">
        <v>3.5</v>
      </c>
      <c r="G65" s="77">
        <f t="shared" si="3"/>
        <v>52.5</v>
      </c>
    </row>
    <row r="66" spans="1:7" ht="38.25">
      <c r="A66" s="107" t="s">
        <v>332</v>
      </c>
      <c r="B66" s="155" t="s">
        <v>37</v>
      </c>
      <c r="C66" s="53" t="s">
        <v>131</v>
      </c>
      <c r="D66" s="53" t="s">
        <v>878</v>
      </c>
      <c r="E66" s="98" t="s">
        <v>61</v>
      </c>
      <c r="F66" s="158">
        <v>6.5</v>
      </c>
      <c r="G66" s="77">
        <f t="shared" si="3"/>
        <v>97.5</v>
      </c>
    </row>
    <row r="67" spans="1:7" ht="25.5">
      <c r="A67" s="107" t="s">
        <v>333</v>
      </c>
      <c r="B67" s="155" t="s">
        <v>39</v>
      </c>
      <c r="C67" s="53" t="s">
        <v>334</v>
      </c>
      <c r="D67" s="53" t="s">
        <v>335</v>
      </c>
      <c r="E67" s="98" t="s">
        <v>61</v>
      </c>
      <c r="F67" s="158">
        <v>6</v>
      </c>
      <c r="G67" s="77">
        <f t="shared" si="3"/>
        <v>90</v>
      </c>
    </row>
    <row r="68" spans="1:7" ht="12.75">
      <c r="A68" s="70" t="s">
        <v>336</v>
      </c>
      <c r="B68" s="155" t="s">
        <v>39</v>
      </c>
      <c r="C68" s="53" t="s">
        <v>337</v>
      </c>
      <c r="D68" s="53" t="s">
        <v>338</v>
      </c>
      <c r="E68" s="98" t="s">
        <v>61</v>
      </c>
      <c r="F68" s="159">
        <v>3.5</v>
      </c>
      <c r="G68" s="77">
        <f t="shared" si="3"/>
        <v>52.5</v>
      </c>
    </row>
    <row r="69" spans="1:7" ht="38.25">
      <c r="A69" s="107" t="s">
        <v>339</v>
      </c>
      <c r="B69" s="155" t="s">
        <v>39</v>
      </c>
      <c r="C69" s="53" t="s">
        <v>132</v>
      </c>
      <c r="D69" s="53" t="s">
        <v>340</v>
      </c>
      <c r="E69" s="98" t="s">
        <v>341</v>
      </c>
      <c r="F69" s="158">
        <v>3.5</v>
      </c>
      <c r="G69" s="77">
        <f t="shared" si="3"/>
        <v>52.5</v>
      </c>
    </row>
    <row r="70" spans="1:7" ht="25.5">
      <c r="A70" s="107" t="s">
        <v>342</v>
      </c>
      <c r="B70" s="155" t="s">
        <v>40</v>
      </c>
      <c r="C70" s="53" t="s">
        <v>173</v>
      </c>
      <c r="D70" s="53" t="s">
        <v>879</v>
      </c>
      <c r="E70" s="98" t="s">
        <v>78</v>
      </c>
      <c r="F70" s="159">
        <v>10</v>
      </c>
      <c r="G70" s="77">
        <f t="shared" si="3"/>
        <v>230</v>
      </c>
    </row>
    <row r="71" spans="1:7" ht="25.5">
      <c r="A71" s="107" t="s">
        <v>343</v>
      </c>
      <c r="B71" s="155" t="s">
        <v>40</v>
      </c>
      <c r="C71" s="53" t="s">
        <v>344</v>
      </c>
      <c r="D71" s="53" t="s">
        <v>345</v>
      </c>
      <c r="E71" s="98" t="s">
        <v>61</v>
      </c>
      <c r="F71" s="159">
        <v>4</v>
      </c>
      <c r="G71" s="77">
        <f t="shared" si="3"/>
        <v>92</v>
      </c>
    </row>
    <row r="72" spans="1:7" ht="25.5">
      <c r="A72" s="107" t="s">
        <v>346</v>
      </c>
      <c r="B72" s="155" t="s">
        <v>38</v>
      </c>
      <c r="C72" s="53" t="s">
        <v>95</v>
      </c>
      <c r="D72" s="53" t="s">
        <v>880</v>
      </c>
      <c r="E72" s="98" t="s">
        <v>78</v>
      </c>
      <c r="F72" s="159">
        <v>9.5</v>
      </c>
      <c r="G72" s="77">
        <f t="shared" si="3"/>
        <v>142.5</v>
      </c>
    </row>
    <row r="73" spans="1:7" ht="25.5">
      <c r="A73" s="100" t="s">
        <v>347</v>
      </c>
      <c r="B73" s="153" t="s">
        <v>38</v>
      </c>
      <c r="C73" s="53" t="s">
        <v>134</v>
      </c>
      <c r="D73" s="53" t="s">
        <v>348</v>
      </c>
      <c r="E73" s="53" t="s">
        <v>72</v>
      </c>
      <c r="F73" s="160">
        <v>3.5</v>
      </c>
      <c r="G73" s="77">
        <f t="shared" si="3"/>
        <v>52.5</v>
      </c>
    </row>
    <row r="74" spans="1:7" ht="25.5">
      <c r="A74" s="107" t="s">
        <v>349</v>
      </c>
      <c r="B74" s="155" t="s">
        <v>38</v>
      </c>
      <c r="C74" s="53" t="s">
        <v>92</v>
      </c>
      <c r="D74" s="53" t="s">
        <v>350</v>
      </c>
      <c r="E74" s="98" t="s">
        <v>78</v>
      </c>
      <c r="F74" s="159">
        <v>3</v>
      </c>
      <c r="G74" s="77">
        <f t="shared" si="3"/>
        <v>45</v>
      </c>
    </row>
    <row r="75" spans="1:7" ht="12.75">
      <c r="A75" s="70" t="s">
        <v>351</v>
      </c>
      <c r="B75" s="155" t="s">
        <v>37</v>
      </c>
      <c r="C75" s="53" t="s">
        <v>352</v>
      </c>
      <c r="D75" s="53" t="s">
        <v>353</v>
      </c>
      <c r="E75" s="98" t="s">
        <v>61</v>
      </c>
      <c r="F75" s="78">
        <v>7</v>
      </c>
      <c r="G75" s="77">
        <f t="shared" si="3"/>
        <v>105</v>
      </c>
    </row>
    <row r="76" spans="1:7" ht="38.25">
      <c r="A76" s="107" t="s">
        <v>354</v>
      </c>
      <c r="B76" s="155" t="s">
        <v>39</v>
      </c>
      <c r="C76" s="53" t="s">
        <v>136</v>
      </c>
      <c r="D76" s="53" t="s">
        <v>355</v>
      </c>
      <c r="E76" s="98" t="s">
        <v>356</v>
      </c>
      <c r="F76" s="158">
        <v>6.5</v>
      </c>
      <c r="G76" s="77">
        <f t="shared" si="3"/>
        <v>97.5</v>
      </c>
    </row>
    <row r="77" spans="1:7" ht="25.5">
      <c r="A77" s="107" t="s">
        <v>357</v>
      </c>
      <c r="B77" s="155" t="s">
        <v>41</v>
      </c>
      <c r="C77" s="53" t="s">
        <v>140</v>
      </c>
      <c r="D77" s="53" t="s">
        <v>358</v>
      </c>
      <c r="E77" s="98" t="s">
        <v>359</v>
      </c>
      <c r="F77" s="158">
        <v>6</v>
      </c>
      <c r="G77" s="77">
        <f t="shared" si="3"/>
        <v>132</v>
      </c>
    </row>
    <row r="78" spans="1:7" ht="25.5">
      <c r="A78" s="70" t="s">
        <v>360</v>
      </c>
      <c r="B78" s="155" t="s">
        <v>41</v>
      </c>
      <c r="C78" s="53" t="s">
        <v>361</v>
      </c>
      <c r="D78" s="70" t="s">
        <v>881</v>
      </c>
      <c r="E78" s="98" t="s">
        <v>362</v>
      </c>
      <c r="F78" s="158">
        <v>9</v>
      </c>
      <c r="G78" s="77">
        <f t="shared" si="3"/>
        <v>198</v>
      </c>
    </row>
    <row r="79" spans="1:7" ht="12.75">
      <c r="A79" s="107" t="s">
        <v>363</v>
      </c>
      <c r="B79" s="155" t="s">
        <v>38</v>
      </c>
      <c r="C79" s="53" t="s">
        <v>138</v>
      </c>
      <c r="D79" s="53" t="s">
        <v>364</v>
      </c>
      <c r="E79" s="98" t="s">
        <v>72</v>
      </c>
      <c r="F79" s="158">
        <v>3</v>
      </c>
      <c r="G79" s="77">
        <f t="shared" si="3"/>
        <v>45</v>
      </c>
    </row>
    <row r="80" spans="1:7" ht="12.75">
      <c r="A80" s="70" t="s">
        <v>365</v>
      </c>
      <c r="B80" s="155" t="s">
        <v>38</v>
      </c>
      <c r="C80" s="53" t="s">
        <v>366</v>
      </c>
      <c r="D80" s="53" t="s">
        <v>882</v>
      </c>
      <c r="E80" s="98" t="s">
        <v>72</v>
      </c>
      <c r="F80" s="159">
        <v>3</v>
      </c>
      <c r="G80" s="77">
        <f t="shared" si="3"/>
        <v>45</v>
      </c>
    </row>
    <row r="81" spans="1:7" ht="25.5">
      <c r="A81" s="70" t="s">
        <v>367</v>
      </c>
      <c r="B81" s="155" t="s">
        <v>37</v>
      </c>
      <c r="C81" s="53" t="s">
        <v>368</v>
      </c>
      <c r="D81" s="53" t="s">
        <v>369</v>
      </c>
      <c r="E81" s="98" t="s">
        <v>370</v>
      </c>
      <c r="F81" s="159">
        <v>12</v>
      </c>
      <c r="G81" s="77">
        <f t="shared" si="3"/>
        <v>180</v>
      </c>
    </row>
    <row r="82" spans="1:7" ht="25.5">
      <c r="A82" s="107" t="s">
        <v>371</v>
      </c>
      <c r="B82" s="155" t="s">
        <v>37</v>
      </c>
      <c r="C82" s="53" t="s">
        <v>372</v>
      </c>
      <c r="D82" s="53" t="s">
        <v>373</v>
      </c>
      <c r="E82" s="98"/>
      <c r="F82" s="159">
        <v>7.5</v>
      </c>
      <c r="G82" s="77">
        <f t="shared" ref="G82:G138" si="4">IF(B82="SZ",F82*22,IF(B82="ZG",F82*23,IF(B82="OW",F82*15,IF(B82="NW",F82*15,IF(B82="UR",F82*15,IF(B82="LU",F82*23,))))))</f>
        <v>112.5</v>
      </c>
    </row>
    <row r="83" spans="1:7" ht="12.75">
      <c r="A83" s="107" t="s">
        <v>374</v>
      </c>
      <c r="B83" s="155" t="s">
        <v>37</v>
      </c>
      <c r="C83" s="53" t="s">
        <v>375</v>
      </c>
      <c r="D83" s="53" t="s">
        <v>376</v>
      </c>
      <c r="E83" s="98" t="s">
        <v>61</v>
      </c>
      <c r="F83" s="159">
        <v>3</v>
      </c>
      <c r="G83" s="77">
        <f t="shared" si="4"/>
        <v>45</v>
      </c>
    </row>
    <row r="84" spans="1:7" ht="25.5">
      <c r="A84" s="107" t="s">
        <v>377</v>
      </c>
      <c r="B84" s="155" t="s">
        <v>37</v>
      </c>
      <c r="C84" s="53" t="s">
        <v>883</v>
      </c>
      <c r="D84" s="53" t="s">
        <v>378</v>
      </c>
      <c r="E84" s="98" t="s">
        <v>61</v>
      </c>
      <c r="F84" s="159">
        <v>6</v>
      </c>
      <c r="G84" s="77">
        <f t="shared" si="4"/>
        <v>90</v>
      </c>
    </row>
    <row r="85" spans="1:7" ht="25.5">
      <c r="A85" s="107" t="s">
        <v>379</v>
      </c>
      <c r="B85" s="155" t="s">
        <v>39</v>
      </c>
      <c r="C85" s="53" t="s">
        <v>380</v>
      </c>
      <c r="D85" s="53" t="s">
        <v>381</v>
      </c>
      <c r="E85" s="98" t="s">
        <v>61</v>
      </c>
      <c r="F85" s="159">
        <v>3</v>
      </c>
      <c r="G85" s="77">
        <f t="shared" si="4"/>
        <v>45</v>
      </c>
    </row>
    <row r="86" spans="1:7" ht="20.25" customHeight="1">
      <c r="A86" s="107" t="s">
        <v>382</v>
      </c>
      <c r="B86" s="155" t="s">
        <v>39</v>
      </c>
      <c r="C86" s="53" t="s">
        <v>383</v>
      </c>
      <c r="D86" s="53" t="s">
        <v>384</v>
      </c>
      <c r="E86" s="98" t="s">
        <v>61</v>
      </c>
      <c r="F86" s="159">
        <v>7.5</v>
      </c>
      <c r="G86" s="77">
        <f t="shared" si="4"/>
        <v>112.5</v>
      </c>
    </row>
    <row r="87" spans="1:7" ht="12.75">
      <c r="A87" s="70" t="s">
        <v>385</v>
      </c>
      <c r="B87" s="155" t="s">
        <v>39</v>
      </c>
      <c r="C87" s="53" t="s">
        <v>139</v>
      </c>
      <c r="D87" s="53" t="s">
        <v>386</v>
      </c>
      <c r="E87" s="98" t="s">
        <v>83</v>
      </c>
      <c r="F87" s="159">
        <v>9</v>
      </c>
      <c r="G87" s="77">
        <f t="shared" si="4"/>
        <v>135</v>
      </c>
    </row>
    <row r="88" spans="1:7" ht="12.75">
      <c r="A88" s="70" t="s">
        <v>387</v>
      </c>
      <c r="B88" s="155" t="s">
        <v>39</v>
      </c>
      <c r="C88" s="53" t="s">
        <v>388</v>
      </c>
      <c r="D88" s="53" t="s">
        <v>389</v>
      </c>
      <c r="E88" s="98" t="s">
        <v>83</v>
      </c>
      <c r="F88" s="159">
        <v>7</v>
      </c>
      <c r="G88" s="77">
        <f t="shared" si="4"/>
        <v>105</v>
      </c>
    </row>
    <row r="89" spans="1:7" ht="25.5">
      <c r="A89" s="70" t="s">
        <v>390</v>
      </c>
      <c r="B89" s="155" t="s">
        <v>40</v>
      </c>
      <c r="C89" s="53" t="s">
        <v>391</v>
      </c>
      <c r="D89" s="53" t="s">
        <v>884</v>
      </c>
      <c r="E89" s="98" t="s">
        <v>83</v>
      </c>
      <c r="F89" s="159">
        <v>28</v>
      </c>
      <c r="G89" s="77">
        <v>650</v>
      </c>
    </row>
    <row r="90" spans="1:7" ht="25.5">
      <c r="A90" s="70" t="s">
        <v>392</v>
      </c>
      <c r="B90" s="155" t="s">
        <v>40</v>
      </c>
      <c r="C90" s="53" t="s">
        <v>393</v>
      </c>
      <c r="D90" s="53" t="s">
        <v>884</v>
      </c>
      <c r="E90" s="98" t="s">
        <v>83</v>
      </c>
      <c r="F90" s="158">
        <v>28</v>
      </c>
      <c r="G90" s="77">
        <v>650</v>
      </c>
    </row>
    <row r="91" spans="1:7" ht="25.5">
      <c r="A91" s="107" t="s">
        <v>394</v>
      </c>
      <c r="B91" s="155" t="s">
        <v>40</v>
      </c>
      <c r="C91" s="53" t="s">
        <v>395</v>
      </c>
      <c r="D91" s="53" t="s">
        <v>884</v>
      </c>
      <c r="E91" s="98" t="s">
        <v>83</v>
      </c>
      <c r="F91" s="159">
        <v>28</v>
      </c>
      <c r="G91" s="77">
        <v>650</v>
      </c>
    </row>
    <row r="92" spans="1:7" ht="25.5">
      <c r="A92" s="108" t="s">
        <v>396</v>
      </c>
      <c r="B92" s="155" t="s">
        <v>40</v>
      </c>
      <c r="C92" s="98" t="s">
        <v>397</v>
      </c>
      <c r="D92" s="53" t="s">
        <v>884</v>
      </c>
      <c r="E92" s="98" t="s">
        <v>96</v>
      </c>
      <c r="F92" s="158">
        <v>28</v>
      </c>
      <c r="G92" s="77">
        <v>650</v>
      </c>
    </row>
    <row r="93" spans="1:7" ht="25.5">
      <c r="A93" s="107" t="s">
        <v>398</v>
      </c>
      <c r="B93" s="155" t="s">
        <v>40</v>
      </c>
      <c r="C93" s="98" t="s">
        <v>399</v>
      </c>
      <c r="D93" s="53" t="s">
        <v>884</v>
      </c>
      <c r="E93" s="98" t="s">
        <v>96</v>
      </c>
      <c r="F93" s="158">
        <v>28</v>
      </c>
      <c r="G93" s="77">
        <v>650</v>
      </c>
    </row>
    <row r="94" spans="1:7" ht="25.5">
      <c r="A94" s="107" t="s">
        <v>400</v>
      </c>
      <c r="B94" s="155" t="s">
        <v>41</v>
      </c>
      <c r="C94" s="98" t="s">
        <v>401</v>
      </c>
      <c r="D94" s="53" t="s">
        <v>402</v>
      </c>
      <c r="E94" s="98" t="s">
        <v>61</v>
      </c>
      <c r="F94" s="158">
        <v>6</v>
      </c>
      <c r="G94" s="77">
        <v>650</v>
      </c>
    </row>
    <row r="95" spans="1:7" ht="25.5">
      <c r="A95" s="107" t="s">
        <v>403</v>
      </c>
      <c r="B95" s="155" t="s">
        <v>40</v>
      </c>
      <c r="C95" s="98" t="s">
        <v>404</v>
      </c>
      <c r="D95" s="53" t="s">
        <v>884</v>
      </c>
      <c r="E95" s="98" t="s">
        <v>81</v>
      </c>
      <c r="F95" s="158">
        <v>28</v>
      </c>
      <c r="G95" s="77">
        <v>650</v>
      </c>
    </row>
    <row r="96" spans="1:7" ht="25.5">
      <c r="A96" s="107" t="s">
        <v>405</v>
      </c>
      <c r="B96" s="155" t="s">
        <v>40</v>
      </c>
      <c r="C96" s="98" t="s">
        <v>849</v>
      </c>
      <c r="D96" s="53" t="s">
        <v>885</v>
      </c>
      <c r="E96" s="98" t="s">
        <v>125</v>
      </c>
      <c r="F96" s="158">
        <v>12</v>
      </c>
      <c r="G96" s="77">
        <f>12*23</f>
        <v>276</v>
      </c>
    </row>
    <row r="97" spans="1:7" ht="25.5">
      <c r="A97" s="70" t="s">
        <v>406</v>
      </c>
      <c r="B97" s="155" t="s">
        <v>40</v>
      </c>
      <c r="C97" s="98" t="s">
        <v>848</v>
      </c>
      <c r="D97" s="53" t="s">
        <v>407</v>
      </c>
      <c r="E97" s="98" t="s">
        <v>72</v>
      </c>
      <c r="F97" s="158">
        <v>19</v>
      </c>
      <c r="G97" s="77">
        <v>600</v>
      </c>
    </row>
    <row r="98" spans="1:7" ht="25.5">
      <c r="A98" s="107" t="s">
        <v>408</v>
      </c>
      <c r="B98" s="155" t="s">
        <v>38</v>
      </c>
      <c r="C98" s="98" t="s">
        <v>409</v>
      </c>
      <c r="D98" s="53" t="s">
        <v>886</v>
      </c>
      <c r="E98" s="98" t="s">
        <v>104</v>
      </c>
      <c r="F98" s="159">
        <v>7.5</v>
      </c>
      <c r="G98" s="77">
        <f t="shared" si="4"/>
        <v>112.5</v>
      </c>
    </row>
    <row r="99" spans="1:7" ht="25.5">
      <c r="A99" s="107" t="s">
        <v>410</v>
      </c>
      <c r="B99" s="155" t="s">
        <v>38</v>
      </c>
      <c r="C99" s="98" t="s">
        <v>141</v>
      </c>
      <c r="D99" s="53" t="s">
        <v>411</v>
      </c>
      <c r="E99" s="98" t="s">
        <v>96</v>
      </c>
      <c r="F99" s="158">
        <v>3.75</v>
      </c>
      <c r="G99" s="77">
        <f t="shared" si="4"/>
        <v>56.25</v>
      </c>
    </row>
    <row r="100" spans="1:7" ht="12.75">
      <c r="A100" s="107" t="s">
        <v>412</v>
      </c>
      <c r="B100" s="155" t="s">
        <v>38</v>
      </c>
      <c r="C100" s="98" t="s">
        <v>142</v>
      </c>
      <c r="D100" s="53" t="s">
        <v>208</v>
      </c>
      <c r="E100" s="98" t="s">
        <v>85</v>
      </c>
      <c r="F100" s="159">
        <v>3.5</v>
      </c>
      <c r="G100" s="77">
        <f t="shared" si="4"/>
        <v>52.5</v>
      </c>
    </row>
    <row r="101" spans="1:7" ht="25.5">
      <c r="A101" s="70" t="s">
        <v>413</v>
      </c>
      <c r="B101" s="155" t="s">
        <v>37</v>
      </c>
      <c r="C101" s="98" t="s">
        <v>414</v>
      </c>
      <c r="D101" s="53" t="s">
        <v>415</v>
      </c>
      <c r="E101" s="98" t="s">
        <v>143</v>
      </c>
      <c r="F101" s="158">
        <v>2.5</v>
      </c>
      <c r="G101" s="77">
        <f t="shared" si="4"/>
        <v>37.5</v>
      </c>
    </row>
    <row r="102" spans="1:7" ht="12.75">
      <c r="A102" s="108" t="s">
        <v>416</v>
      </c>
      <c r="B102" s="155" t="s">
        <v>37</v>
      </c>
      <c r="C102" s="98" t="s">
        <v>417</v>
      </c>
      <c r="D102" s="53" t="s">
        <v>418</v>
      </c>
      <c r="E102" s="98" t="s">
        <v>94</v>
      </c>
      <c r="F102" s="158">
        <v>3</v>
      </c>
      <c r="G102" s="77">
        <f t="shared" si="4"/>
        <v>45</v>
      </c>
    </row>
    <row r="103" spans="1:7" ht="25.5">
      <c r="A103" s="109" t="s">
        <v>419</v>
      </c>
      <c r="B103" s="155" t="s">
        <v>39</v>
      </c>
      <c r="C103" s="98" t="s">
        <v>420</v>
      </c>
      <c r="D103" s="53" t="s">
        <v>421</v>
      </c>
      <c r="E103" s="98" t="s">
        <v>99</v>
      </c>
      <c r="F103" s="158">
        <v>2.5</v>
      </c>
      <c r="G103" s="77">
        <f t="shared" si="4"/>
        <v>37.5</v>
      </c>
    </row>
    <row r="104" spans="1:7" ht="12.75">
      <c r="A104" s="109" t="s">
        <v>422</v>
      </c>
      <c r="B104" s="155" t="s">
        <v>39</v>
      </c>
      <c r="C104" s="98" t="s">
        <v>423</v>
      </c>
      <c r="D104" s="53" t="s">
        <v>424</v>
      </c>
      <c r="E104" s="98" t="s">
        <v>425</v>
      </c>
      <c r="F104" s="159">
        <v>2.5</v>
      </c>
      <c r="G104" s="77">
        <f t="shared" si="4"/>
        <v>37.5</v>
      </c>
    </row>
    <row r="105" spans="1:7" ht="12.75">
      <c r="A105" s="70" t="s">
        <v>426</v>
      </c>
      <c r="B105" s="155" t="s">
        <v>39</v>
      </c>
      <c r="C105" s="98" t="s">
        <v>427</v>
      </c>
      <c r="D105" s="53" t="s">
        <v>428</v>
      </c>
      <c r="E105" s="98" t="s">
        <v>72</v>
      </c>
      <c r="F105" s="159">
        <v>6</v>
      </c>
      <c r="G105" s="77">
        <f t="shared" si="4"/>
        <v>90</v>
      </c>
    </row>
    <row r="106" spans="1:7" ht="25.5">
      <c r="A106" s="100" t="s">
        <v>429</v>
      </c>
      <c r="B106" s="153" t="s">
        <v>38</v>
      </c>
      <c r="C106" s="53" t="s">
        <v>430</v>
      </c>
      <c r="D106" s="53" t="s">
        <v>431</v>
      </c>
      <c r="E106" s="53" t="s">
        <v>432</v>
      </c>
      <c r="F106" s="160">
        <v>2</v>
      </c>
      <c r="G106" s="77">
        <f t="shared" si="4"/>
        <v>30</v>
      </c>
    </row>
    <row r="107" spans="1:7" ht="25.5">
      <c r="A107" s="70" t="s">
        <v>433</v>
      </c>
      <c r="B107" s="155" t="s">
        <v>38</v>
      </c>
      <c r="C107" s="53" t="s">
        <v>145</v>
      </c>
      <c r="D107" s="53" t="s">
        <v>434</v>
      </c>
      <c r="E107" s="98" t="s">
        <v>121</v>
      </c>
      <c r="F107" s="158">
        <v>3.5</v>
      </c>
      <c r="G107" s="77">
        <f t="shared" si="4"/>
        <v>52.5</v>
      </c>
    </row>
    <row r="108" spans="1:7" ht="25.5">
      <c r="A108" s="70" t="s">
        <v>435</v>
      </c>
      <c r="B108" s="155" t="s">
        <v>38</v>
      </c>
      <c r="C108" s="53" t="s">
        <v>436</v>
      </c>
      <c r="D108" s="53" t="s">
        <v>437</v>
      </c>
      <c r="E108" s="98" t="s">
        <v>438</v>
      </c>
      <c r="F108" s="158">
        <v>3.5</v>
      </c>
      <c r="G108" s="77">
        <f t="shared" si="4"/>
        <v>52.5</v>
      </c>
    </row>
    <row r="109" spans="1:7" ht="38.25">
      <c r="A109" s="70" t="s">
        <v>439</v>
      </c>
      <c r="B109" s="155" t="s">
        <v>38</v>
      </c>
      <c r="C109" s="53" t="s">
        <v>440</v>
      </c>
      <c r="D109" s="53" t="s">
        <v>441</v>
      </c>
      <c r="E109" s="98" t="s">
        <v>442</v>
      </c>
      <c r="F109" s="158">
        <v>3</v>
      </c>
      <c r="G109" s="77">
        <f t="shared" si="4"/>
        <v>45</v>
      </c>
    </row>
    <row r="110" spans="1:7" ht="25.5">
      <c r="A110" s="70" t="s">
        <v>443</v>
      </c>
      <c r="B110" s="155" t="s">
        <v>37</v>
      </c>
      <c r="C110" s="53" t="s">
        <v>858</v>
      </c>
      <c r="D110" s="53" t="s">
        <v>444</v>
      </c>
      <c r="E110" s="98" t="s">
        <v>144</v>
      </c>
      <c r="F110" s="158">
        <v>3</v>
      </c>
      <c r="G110" s="77">
        <f t="shared" si="4"/>
        <v>45</v>
      </c>
    </row>
    <row r="111" spans="1:7" ht="38.25">
      <c r="A111" s="70" t="s">
        <v>445</v>
      </c>
      <c r="B111" s="155" t="s">
        <v>39</v>
      </c>
      <c r="C111" s="53" t="s">
        <v>446</v>
      </c>
      <c r="D111" s="53" t="s">
        <v>295</v>
      </c>
      <c r="E111" s="98" t="s">
        <v>447</v>
      </c>
      <c r="F111" s="158">
        <v>7</v>
      </c>
      <c r="G111" s="77">
        <f t="shared" si="4"/>
        <v>105</v>
      </c>
    </row>
    <row r="112" spans="1:7" ht="25.5">
      <c r="A112" s="70" t="s">
        <v>448</v>
      </c>
      <c r="B112" s="155" t="s">
        <v>39</v>
      </c>
      <c r="C112" s="53" t="s">
        <v>449</v>
      </c>
      <c r="D112" s="53" t="s">
        <v>450</v>
      </c>
      <c r="E112" s="98" t="s">
        <v>451</v>
      </c>
      <c r="F112" s="159">
        <v>3.5</v>
      </c>
      <c r="G112" s="77">
        <f t="shared" si="4"/>
        <v>52.5</v>
      </c>
    </row>
    <row r="113" spans="1:7" ht="25.5">
      <c r="A113" s="70" t="s">
        <v>452</v>
      </c>
      <c r="B113" s="155" t="s">
        <v>39</v>
      </c>
      <c r="C113" s="53" t="s">
        <v>453</v>
      </c>
      <c r="D113" s="53" t="s">
        <v>887</v>
      </c>
      <c r="E113" s="98" t="s">
        <v>850</v>
      </c>
      <c r="F113" s="159">
        <v>5.5</v>
      </c>
      <c r="G113" s="77">
        <f t="shared" si="4"/>
        <v>82.5</v>
      </c>
    </row>
    <row r="114" spans="1:7" ht="25.5">
      <c r="A114" s="107" t="s">
        <v>454</v>
      </c>
      <c r="B114" s="155" t="s">
        <v>40</v>
      </c>
      <c r="C114" s="53" t="s">
        <v>455</v>
      </c>
      <c r="D114" s="53" t="s">
        <v>456</v>
      </c>
      <c r="E114" s="98" t="s">
        <v>78</v>
      </c>
      <c r="F114" s="159">
        <v>9</v>
      </c>
      <c r="G114" s="77">
        <f t="shared" si="4"/>
        <v>207</v>
      </c>
    </row>
    <row r="115" spans="1:7" ht="25.5">
      <c r="A115" s="107" t="s">
        <v>457</v>
      </c>
      <c r="B115" s="155" t="s">
        <v>41</v>
      </c>
      <c r="C115" s="53" t="s">
        <v>458</v>
      </c>
      <c r="D115" s="53" t="s">
        <v>459</v>
      </c>
      <c r="E115" s="98" t="s">
        <v>87</v>
      </c>
      <c r="F115" s="159">
        <v>6</v>
      </c>
      <c r="G115" s="77">
        <f t="shared" si="4"/>
        <v>132</v>
      </c>
    </row>
    <row r="116" spans="1:7" ht="12.75">
      <c r="A116" s="107" t="s">
        <v>460</v>
      </c>
      <c r="B116" s="155" t="s">
        <v>38</v>
      </c>
      <c r="C116" s="53" t="s">
        <v>461</v>
      </c>
      <c r="D116" s="53" t="s">
        <v>247</v>
      </c>
      <c r="E116" s="98" t="s">
        <v>97</v>
      </c>
      <c r="F116" s="159">
        <v>3</v>
      </c>
      <c r="G116" s="77">
        <f t="shared" si="4"/>
        <v>45</v>
      </c>
    </row>
    <row r="117" spans="1:7" ht="25.5">
      <c r="A117" s="107" t="s">
        <v>462</v>
      </c>
      <c r="B117" s="155" t="s">
        <v>38</v>
      </c>
      <c r="C117" s="53" t="s">
        <v>463</v>
      </c>
      <c r="D117" s="53" t="s">
        <v>464</v>
      </c>
      <c r="E117" s="98" t="s">
        <v>81</v>
      </c>
      <c r="F117" s="158">
        <v>3</v>
      </c>
      <c r="G117" s="77">
        <f t="shared" si="4"/>
        <v>45</v>
      </c>
    </row>
    <row r="118" spans="1:7" ht="25.5">
      <c r="A118" s="107" t="s">
        <v>465</v>
      </c>
      <c r="B118" s="155" t="s">
        <v>37</v>
      </c>
      <c r="C118" s="53" t="s">
        <v>466</v>
      </c>
      <c r="D118" s="53" t="s">
        <v>467</v>
      </c>
      <c r="E118" s="98" t="s">
        <v>97</v>
      </c>
      <c r="F118" s="158">
        <v>9</v>
      </c>
      <c r="G118" s="77">
        <f t="shared" si="4"/>
        <v>135</v>
      </c>
    </row>
    <row r="119" spans="1:7" ht="25.5">
      <c r="A119" s="107" t="s">
        <v>468</v>
      </c>
      <c r="B119" s="155" t="s">
        <v>37</v>
      </c>
      <c r="C119" s="53" t="s">
        <v>469</v>
      </c>
      <c r="D119" s="53" t="s">
        <v>470</v>
      </c>
      <c r="E119" s="98" t="s">
        <v>97</v>
      </c>
      <c r="F119" s="159">
        <v>2</v>
      </c>
      <c r="G119" s="77">
        <f t="shared" si="4"/>
        <v>30</v>
      </c>
    </row>
    <row r="120" spans="1:7" ht="38.25">
      <c r="A120" s="108" t="s">
        <v>471</v>
      </c>
      <c r="B120" s="155" t="s">
        <v>37</v>
      </c>
      <c r="C120" s="53" t="s">
        <v>851</v>
      </c>
      <c r="D120" s="53" t="s">
        <v>888</v>
      </c>
      <c r="E120" s="98" t="s">
        <v>98</v>
      </c>
      <c r="F120" s="71">
        <v>30</v>
      </c>
      <c r="G120" s="77">
        <v>2800</v>
      </c>
    </row>
    <row r="121" spans="1:7" ht="25.5">
      <c r="A121" s="70" t="s">
        <v>472</v>
      </c>
      <c r="B121" s="155" t="s">
        <v>37</v>
      </c>
      <c r="C121" s="53" t="s">
        <v>473</v>
      </c>
      <c r="D121" s="53" t="s">
        <v>474</v>
      </c>
      <c r="E121" s="98" t="s">
        <v>97</v>
      </c>
      <c r="F121" s="159">
        <v>9</v>
      </c>
      <c r="G121" s="77">
        <f t="shared" si="4"/>
        <v>135</v>
      </c>
    </row>
    <row r="122" spans="1:7" ht="25.5">
      <c r="A122" s="107" t="s">
        <v>476</v>
      </c>
      <c r="B122" s="155" t="s">
        <v>38</v>
      </c>
      <c r="C122" s="53" t="s">
        <v>477</v>
      </c>
      <c r="D122" s="53" t="s">
        <v>478</v>
      </c>
      <c r="E122" s="98" t="s">
        <v>479</v>
      </c>
      <c r="F122" s="159">
        <v>6</v>
      </c>
      <c r="G122" s="77">
        <f t="shared" si="4"/>
        <v>90</v>
      </c>
    </row>
    <row r="123" spans="1:7" ht="12.75">
      <c r="A123" s="107" t="s">
        <v>480</v>
      </c>
      <c r="B123" s="155" t="s">
        <v>38</v>
      </c>
      <c r="C123" s="53" t="s">
        <v>148</v>
      </c>
      <c r="D123" s="53" t="s">
        <v>481</v>
      </c>
      <c r="E123" s="98" t="s">
        <v>96</v>
      </c>
      <c r="F123" s="158">
        <v>4</v>
      </c>
      <c r="G123" s="77">
        <f t="shared" si="4"/>
        <v>60</v>
      </c>
    </row>
    <row r="124" spans="1:7" ht="25.5">
      <c r="A124" s="107" t="s">
        <v>482</v>
      </c>
      <c r="B124" s="155" t="s">
        <v>37</v>
      </c>
      <c r="C124" s="53" t="s">
        <v>483</v>
      </c>
      <c r="D124" s="53" t="s">
        <v>304</v>
      </c>
      <c r="E124" s="98" t="s">
        <v>81</v>
      </c>
      <c r="F124" s="159">
        <v>3.5</v>
      </c>
      <c r="G124" s="77">
        <f t="shared" si="4"/>
        <v>52.5</v>
      </c>
    </row>
    <row r="125" spans="1:7" ht="25.5">
      <c r="A125" s="70" t="s">
        <v>484</v>
      </c>
      <c r="B125" s="155" t="s">
        <v>37</v>
      </c>
      <c r="C125" s="53" t="s">
        <v>485</v>
      </c>
      <c r="D125" s="53" t="s">
        <v>486</v>
      </c>
      <c r="E125" s="98" t="s">
        <v>81</v>
      </c>
      <c r="F125" s="159">
        <v>3.5</v>
      </c>
      <c r="G125" s="77">
        <f t="shared" si="4"/>
        <v>52.5</v>
      </c>
    </row>
    <row r="126" spans="1:7" ht="38.25">
      <c r="A126" s="70" t="s">
        <v>487</v>
      </c>
      <c r="B126" s="155" t="s">
        <v>39</v>
      </c>
      <c r="C126" s="53" t="s">
        <v>488</v>
      </c>
      <c r="D126" s="53" t="s">
        <v>489</v>
      </c>
      <c r="E126" s="98" t="s">
        <v>97</v>
      </c>
      <c r="F126" s="159">
        <v>6</v>
      </c>
      <c r="G126" s="77">
        <f t="shared" si="4"/>
        <v>90</v>
      </c>
    </row>
    <row r="127" spans="1:7" ht="12.75">
      <c r="A127" s="107" t="s">
        <v>490</v>
      </c>
      <c r="B127" s="155" t="s">
        <v>39</v>
      </c>
      <c r="C127" s="53" t="s">
        <v>491</v>
      </c>
      <c r="D127" s="53" t="s">
        <v>492</v>
      </c>
      <c r="E127" s="98" t="s">
        <v>81</v>
      </c>
      <c r="F127" s="158">
        <v>3</v>
      </c>
      <c r="G127" s="77">
        <f t="shared" si="4"/>
        <v>45</v>
      </c>
    </row>
    <row r="128" spans="1:7" ht="25.5">
      <c r="A128" s="107" t="s">
        <v>493</v>
      </c>
      <c r="B128" s="155" t="s">
        <v>39</v>
      </c>
      <c r="C128" s="53" t="s">
        <v>494</v>
      </c>
      <c r="D128" s="53" t="s">
        <v>495</v>
      </c>
      <c r="E128" s="98" t="s">
        <v>81</v>
      </c>
      <c r="F128" s="158">
        <v>3</v>
      </c>
      <c r="G128" s="77">
        <f t="shared" si="4"/>
        <v>45</v>
      </c>
    </row>
    <row r="129" spans="1:7" ht="12.75">
      <c r="A129" s="107" t="s">
        <v>496</v>
      </c>
      <c r="B129" s="155" t="s">
        <v>39</v>
      </c>
      <c r="C129" s="53" t="s">
        <v>497</v>
      </c>
      <c r="D129" s="53" t="s">
        <v>498</v>
      </c>
      <c r="E129" s="98" t="s">
        <v>147</v>
      </c>
      <c r="F129" s="159">
        <v>7</v>
      </c>
      <c r="G129" s="77">
        <f t="shared" si="4"/>
        <v>105</v>
      </c>
    </row>
    <row r="130" spans="1:7" ht="12.75">
      <c r="A130" s="107" t="s">
        <v>499</v>
      </c>
      <c r="B130" s="155" t="s">
        <v>39</v>
      </c>
      <c r="C130" s="53" t="s">
        <v>500</v>
      </c>
      <c r="D130" s="53" t="s">
        <v>501</v>
      </c>
      <c r="E130" s="98" t="s">
        <v>93</v>
      </c>
      <c r="F130" s="159">
        <v>7</v>
      </c>
      <c r="G130" s="77">
        <f t="shared" si="4"/>
        <v>105</v>
      </c>
    </row>
    <row r="131" spans="1:7" ht="12.75">
      <c r="A131" s="107" t="s">
        <v>502</v>
      </c>
      <c r="B131" s="155" t="s">
        <v>38</v>
      </c>
      <c r="C131" s="53" t="s">
        <v>503</v>
      </c>
      <c r="D131" s="53" t="s">
        <v>293</v>
      </c>
      <c r="E131" s="98" t="s">
        <v>78</v>
      </c>
      <c r="F131" s="159">
        <v>3.5</v>
      </c>
      <c r="G131" s="77">
        <f t="shared" si="4"/>
        <v>52.5</v>
      </c>
    </row>
    <row r="132" spans="1:7" ht="12.75">
      <c r="A132" s="107" t="s">
        <v>504</v>
      </c>
      <c r="B132" s="155" t="s">
        <v>38</v>
      </c>
      <c r="C132" s="53" t="s">
        <v>505</v>
      </c>
      <c r="D132" s="53" t="s">
        <v>506</v>
      </c>
      <c r="E132" s="98" t="s">
        <v>78</v>
      </c>
      <c r="F132" s="159">
        <v>4</v>
      </c>
      <c r="G132" s="77">
        <f t="shared" si="4"/>
        <v>60</v>
      </c>
    </row>
    <row r="133" spans="1:7" ht="25.5">
      <c r="A133" s="107" t="s">
        <v>507</v>
      </c>
      <c r="B133" s="155" t="s">
        <v>38</v>
      </c>
      <c r="C133" s="53" t="s">
        <v>508</v>
      </c>
      <c r="D133" s="53" t="s">
        <v>509</v>
      </c>
      <c r="E133" s="98" t="s">
        <v>510</v>
      </c>
      <c r="F133" s="159">
        <v>4</v>
      </c>
      <c r="G133" s="77">
        <f t="shared" si="4"/>
        <v>60</v>
      </c>
    </row>
    <row r="134" spans="1:7" ht="25.5">
      <c r="A134" s="107" t="s">
        <v>511</v>
      </c>
      <c r="B134" s="155" t="s">
        <v>38</v>
      </c>
      <c r="C134" s="53" t="s">
        <v>512</v>
      </c>
      <c r="D134" s="53" t="s">
        <v>513</v>
      </c>
      <c r="E134" s="98" t="s">
        <v>91</v>
      </c>
      <c r="F134" s="159">
        <v>4</v>
      </c>
      <c r="G134" s="77">
        <f t="shared" si="4"/>
        <v>60</v>
      </c>
    </row>
    <row r="135" spans="1:7" ht="12.75">
      <c r="A135" s="107" t="s">
        <v>514</v>
      </c>
      <c r="B135" s="155" t="s">
        <v>38</v>
      </c>
      <c r="C135" s="53" t="s">
        <v>515</v>
      </c>
      <c r="D135" s="53" t="s">
        <v>516</v>
      </c>
      <c r="E135" s="98" t="s">
        <v>78</v>
      </c>
      <c r="F135" s="159">
        <v>3.5</v>
      </c>
      <c r="G135" s="77">
        <f t="shared" si="4"/>
        <v>52.5</v>
      </c>
    </row>
    <row r="136" spans="1:7" ht="12.75">
      <c r="A136" s="107" t="s">
        <v>517</v>
      </c>
      <c r="B136" s="155" t="s">
        <v>38</v>
      </c>
      <c r="C136" s="53" t="s">
        <v>149</v>
      </c>
      <c r="D136" s="53" t="s">
        <v>917</v>
      </c>
      <c r="E136" s="98" t="s">
        <v>78</v>
      </c>
      <c r="F136" s="159">
        <v>7</v>
      </c>
      <c r="G136" s="77">
        <f t="shared" si="4"/>
        <v>105</v>
      </c>
    </row>
    <row r="137" spans="1:7" ht="12.75">
      <c r="A137" s="107" t="s">
        <v>518</v>
      </c>
      <c r="B137" s="155" t="s">
        <v>38</v>
      </c>
      <c r="C137" s="53" t="s">
        <v>519</v>
      </c>
      <c r="D137" s="53" t="s">
        <v>520</v>
      </c>
      <c r="E137" s="98" t="s">
        <v>78</v>
      </c>
      <c r="F137" s="159">
        <v>3.5</v>
      </c>
      <c r="G137" s="77">
        <f t="shared" si="4"/>
        <v>52.5</v>
      </c>
    </row>
    <row r="138" spans="1:7" ht="12.75">
      <c r="A138" s="107" t="s">
        <v>521</v>
      </c>
      <c r="B138" s="155" t="s">
        <v>37</v>
      </c>
      <c r="C138" s="53" t="s">
        <v>522</v>
      </c>
      <c r="D138" s="53" t="s">
        <v>523</v>
      </c>
      <c r="E138" s="98" t="s">
        <v>86</v>
      </c>
      <c r="F138" s="78">
        <v>3</v>
      </c>
      <c r="G138" s="77">
        <f t="shared" si="4"/>
        <v>45</v>
      </c>
    </row>
    <row r="139" spans="1:7" ht="38.25">
      <c r="A139" s="70" t="s">
        <v>524</v>
      </c>
      <c r="B139" s="155" t="s">
        <v>37</v>
      </c>
      <c r="C139" s="53" t="s">
        <v>525</v>
      </c>
      <c r="D139" s="53" t="s">
        <v>526</v>
      </c>
      <c r="E139" s="98" t="s">
        <v>61</v>
      </c>
      <c r="F139" s="158">
        <v>6</v>
      </c>
      <c r="G139" s="77">
        <f t="shared" ref="G139:G202" si="5">IF(B139="SZ",F139*22,IF(B139="ZG",F139*23,IF(B139="OW",F139*15,IF(B139="NW",F139*15,IF(B139="UR",F139*15,IF(B139="LU",F139*23,))))))</f>
        <v>90</v>
      </c>
    </row>
    <row r="140" spans="1:7" ht="25.5">
      <c r="A140" s="70" t="s">
        <v>527</v>
      </c>
      <c r="B140" s="155" t="s">
        <v>39</v>
      </c>
      <c r="C140" s="53" t="s">
        <v>528</v>
      </c>
      <c r="D140" s="53" t="s">
        <v>529</v>
      </c>
      <c r="E140" s="98" t="s">
        <v>96</v>
      </c>
      <c r="F140" s="159">
        <v>3</v>
      </c>
      <c r="G140" s="77">
        <f t="shared" si="5"/>
        <v>45</v>
      </c>
    </row>
    <row r="141" spans="1:7" ht="12.75">
      <c r="A141" s="70" t="s">
        <v>530</v>
      </c>
      <c r="B141" s="155" t="s">
        <v>39</v>
      </c>
      <c r="C141" s="53" t="s">
        <v>531</v>
      </c>
      <c r="D141" s="53" t="s">
        <v>300</v>
      </c>
      <c r="E141" s="98" t="s">
        <v>61</v>
      </c>
      <c r="F141" s="159">
        <v>3.5</v>
      </c>
      <c r="G141" s="77">
        <f t="shared" si="5"/>
        <v>52.5</v>
      </c>
    </row>
    <row r="142" spans="1:7" ht="25.5">
      <c r="A142" s="107" t="s">
        <v>532</v>
      </c>
      <c r="B142" s="155" t="s">
        <v>39</v>
      </c>
      <c r="C142" s="53" t="s">
        <v>533</v>
      </c>
      <c r="D142" s="53" t="s">
        <v>534</v>
      </c>
      <c r="E142" s="98" t="s">
        <v>61</v>
      </c>
      <c r="F142" s="158">
        <v>6</v>
      </c>
      <c r="G142" s="77">
        <f t="shared" si="5"/>
        <v>90</v>
      </c>
    </row>
    <row r="143" spans="1:7" ht="12.75">
      <c r="A143" s="107" t="s">
        <v>535</v>
      </c>
      <c r="B143" s="155" t="s">
        <v>38</v>
      </c>
      <c r="C143" s="53" t="s">
        <v>536</v>
      </c>
      <c r="D143" s="53" t="s">
        <v>537</v>
      </c>
      <c r="E143" s="98" t="s">
        <v>86</v>
      </c>
      <c r="F143" s="159">
        <v>1</v>
      </c>
      <c r="G143" s="77">
        <f t="shared" si="5"/>
        <v>15</v>
      </c>
    </row>
    <row r="144" spans="1:7" ht="25.5">
      <c r="A144" s="107" t="s">
        <v>538</v>
      </c>
      <c r="B144" s="155" t="s">
        <v>38</v>
      </c>
      <c r="C144" s="53" t="s">
        <v>539</v>
      </c>
      <c r="D144" s="53" t="s">
        <v>540</v>
      </c>
      <c r="E144" s="98" t="s">
        <v>86</v>
      </c>
      <c r="F144" s="159">
        <v>1.5</v>
      </c>
      <c r="G144" s="77">
        <f t="shared" si="5"/>
        <v>22.5</v>
      </c>
    </row>
    <row r="145" spans="1:7" ht="12.75">
      <c r="A145" s="70" t="s">
        <v>541</v>
      </c>
      <c r="B145" s="155" t="s">
        <v>37</v>
      </c>
      <c r="C145" s="53" t="s">
        <v>542</v>
      </c>
      <c r="D145" s="53" t="s">
        <v>543</v>
      </c>
      <c r="E145" s="98" t="s">
        <v>81</v>
      </c>
      <c r="F145" s="158">
        <v>3</v>
      </c>
      <c r="G145" s="77">
        <f t="shared" si="5"/>
        <v>45</v>
      </c>
    </row>
    <row r="146" spans="1:7" ht="25.5">
      <c r="A146" s="107" t="s">
        <v>544</v>
      </c>
      <c r="B146" s="155" t="s">
        <v>37</v>
      </c>
      <c r="C146" s="53" t="s">
        <v>545</v>
      </c>
      <c r="D146" s="53" t="s">
        <v>546</v>
      </c>
      <c r="E146" s="98" t="s">
        <v>547</v>
      </c>
      <c r="F146" s="158">
        <v>4</v>
      </c>
      <c r="G146" s="77">
        <f t="shared" si="5"/>
        <v>60</v>
      </c>
    </row>
    <row r="147" spans="1:7" ht="12.75">
      <c r="A147" s="107" t="s">
        <v>548</v>
      </c>
      <c r="B147" s="155" t="s">
        <v>39</v>
      </c>
      <c r="C147" s="53" t="s">
        <v>103</v>
      </c>
      <c r="D147" s="53" t="s">
        <v>549</v>
      </c>
      <c r="E147" s="98" t="s">
        <v>97</v>
      </c>
      <c r="F147" s="159">
        <v>4</v>
      </c>
      <c r="G147" s="77">
        <f t="shared" si="5"/>
        <v>60</v>
      </c>
    </row>
    <row r="148" spans="1:7" ht="12.75">
      <c r="A148" s="100" t="s">
        <v>550</v>
      </c>
      <c r="B148" s="153" t="s">
        <v>38</v>
      </c>
      <c r="C148" s="53" t="s">
        <v>150</v>
      </c>
      <c r="D148" s="53" t="s">
        <v>551</v>
      </c>
      <c r="E148" s="53" t="s">
        <v>86</v>
      </c>
      <c r="F148" s="160">
        <v>5</v>
      </c>
      <c r="G148" s="77">
        <f t="shared" si="5"/>
        <v>75</v>
      </c>
    </row>
    <row r="149" spans="1:7" ht="12.75">
      <c r="A149" s="107" t="s">
        <v>552</v>
      </c>
      <c r="B149" s="155" t="s">
        <v>38</v>
      </c>
      <c r="C149" s="53" t="s">
        <v>553</v>
      </c>
      <c r="D149" s="53" t="s">
        <v>554</v>
      </c>
      <c r="E149" s="98" t="s">
        <v>81</v>
      </c>
      <c r="F149" s="159">
        <v>3.5</v>
      </c>
      <c r="G149" s="77">
        <f t="shared" si="5"/>
        <v>52.5</v>
      </c>
    </row>
    <row r="150" spans="1:7" ht="25.5">
      <c r="A150" s="107" t="s">
        <v>555</v>
      </c>
      <c r="B150" s="155" t="s">
        <v>38</v>
      </c>
      <c r="C150" s="53" t="s">
        <v>556</v>
      </c>
      <c r="D150" s="53" t="s">
        <v>557</v>
      </c>
      <c r="E150" s="98" t="s">
        <v>81</v>
      </c>
      <c r="F150" s="159">
        <v>6</v>
      </c>
      <c r="G150" s="77">
        <f t="shared" si="5"/>
        <v>90</v>
      </c>
    </row>
    <row r="151" spans="1:7" ht="25.5">
      <c r="A151" s="70" t="s">
        <v>558</v>
      </c>
      <c r="B151" s="155" t="s">
        <v>38</v>
      </c>
      <c r="C151" s="53" t="s">
        <v>559</v>
      </c>
      <c r="D151" s="53" t="s">
        <v>560</v>
      </c>
      <c r="E151" s="98" t="s">
        <v>561</v>
      </c>
      <c r="F151" s="159">
        <v>4</v>
      </c>
      <c r="G151" s="77">
        <f t="shared" si="5"/>
        <v>60</v>
      </c>
    </row>
    <row r="152" spans="1:7" ht="25.5">
      <c r="A152" s="100" t="s">
        <v>562</v>
      </c>
      <c r="B152" s="153" t="s">
        <v>38</v>
      </c>
      <c r="C152" s="53" t="s">
        <v>563</v>
      </c>
      <c r="D152" s="53" t="s">
        <v>564</v>
      </c>
      <c r="E152" s="53" t="s">
        <v>81</v>
      </c>
      <c r="F152" s="160">
        <v>4</v>
      </c>
      <c r="G152" s="77">
        <f t="shared" si="5"/>
        <v>60</v>
      </c>
    </row>
    <row r="153" spans="1:7" ht="38.25">
      <c r="A153" s="100" t="s">
        <v>565</v>
      </c>
      <c r="B153" s="153" t="s">
        <v>37</v>
      </c>
      <c r="C153" s="53" t="s">
        <v>566</v>
      </c>
      <c r="D153" s="53" t="s">
        <v>526</v>
      </c>
      <c r="E153" s="53" t="s">
        <v>86</v>
      </c>
      <c r="F153" s="160">
        <v>6.5</v>
      </c>
      <c r="G153" s="77">
        <f t="shared" si="5"/>
        <v>97.5</v>
      </c>
    </row>
    <row r="154" spans="1:7" ht="12.75">
      <c r="A154" s="100" t="s">
        <v>567</v>
      </c>
      <c r="B154" s="153" t="s">
        <v>37</v>
      </c>
      <c r="C154" s="53" t="s">
        <v>568</v>
      </c>
      <c r="D154" s="53" t="s">
        <v>569</v>
      </c>
      <c r="E154" s="53" t="s">
        <v>107</v>
      </c>
      <c r="F154" s="160">
        <v>6</v>
      </c>
      <c r="G154" s="77">
        <f t="shared" si="5"/>
        <v>90</v>
      </c>
    </row>
    <row r="155" spans="1:7" ht="25.5">
      <c r="A155" s="100" t="s">
        <v>570</v>
      </c>
      <c r="B155" s="153" t="s">
        <v>39</v>
      </c>
      <c r="C155" s="53" t="s">
        <v>571</v>
      </c>
      <c r="D155" s="53" t="s">
        <v>889</v>
      </c>
      <c r="E155" s="53" t="s">
        <v>81</v>
      </c>
      <c r="F155" s="160">
        <v>9.75</v>
      </c>
      <c r="G155" s="77">
        <f t="shared" si="5"/>
        <v>146.25</v>
      </c>
    </row>
    <row r="156" spans="1:7" ht="12.75">
      <c r="A156" s="107" t="s">
        <v>572</v>
      </c>
      <c r="B156" s="155" t="s">
        <v>39</v>
      </c>
      <c r="C156" s="53" t="s">
        <v>573</v>
      </c>
      <c r="D156" s="53" t="s">
        <v>574</v>
      </c>
      <c r="E156" s="98" t="s">
        <v>81</v>
      </c>
      <c r="F156" s="159">
        <v>1.75</v>
      </c>
      <c r="G156" s="77">
        <f t="shared" si="5"/>
        <v>26.25</v>
      </c>
    </row>
    <row r="157" spans="1:7" ht="12.75">
      <c r="A157" s="100" t="s">
        <v>575</v>
      </c>
      <c r="B157" s="153" t="s">
        <v>38</v>
      </c>
      <c r="C157" s="53" t="s">
        <v>101</v>
      </c>
      <c r="D157" s="53" t="s">
        <v>576</v>
      </c>
      <c r="E157" s="53" t="s">
        <v>102</v>
      </c>
      <c r="F157" s="160">
        <v>3.5</v>
      </c>
      <c r="G157" s="77">
        <f t="shared" si="5"/>
        <v>52.5</v>
      </c>
    </row>
    <row r="158" spans="1:7" ht="25.5">
      <c r="A158" s="70" t="s">
        <v>577</v>
      </c>
      <c r="B158" s="155" t="s">
        <v>38</v>
      </c>
      <c r="C158" s="53" t="s">
        <v>578</v>
      </c>
      <c r="D158" s="53" t="s">
        <v>501</v>
      </c>
      <c r="E158" s="98" t="s">
        <v>81</v>
      </c>
      <c r="F158" s="159">
        <v>8.5</v>
      </c>
      <c r="G158" s="77">
        <f t="shared" si="5"/>
        <v>127.5</v>
      </c>
    </row>
    <row r="159" spans="1:7" ht="25.5">
      <c r="A159" s="100" t="s">
        <v>579</v>
      </c>
      <c r="B159" s="153" t="s">
        <v>38</v>
      </c>
      <c r="C159" s="53" t="s">
        <v>580</v>
      </c>
      <c r="D159" s="53" t="s">
        <v>581</v>
      </c>
      <c r="E159" s="53" t="s">
        <v>81</v>
      </c>
      <c r="F159" s="160">
        <v>6</v>
      </c>
      <c r="G159" s="77">
        <f t="shared" si="5"/>
        <v>90</v>
      </c>
    </row>
    <row r="160" spans="1:7" ht="25.5">
      <c r="A160" s="100" t="s">
        <v>582</v>
      </c>
      <c r="B160" s="153" t="s">
        <v>38</v>
      </c>
      <c r="C160" s="53" t="s">
        <v>583</v>
      </c>
      <c r="D160" s="53" t="s">
        <v>226</v>
      </c>
      <c r="E160" s="53" t="s">
        <v>81</v>
      </c>
      <c r="F160" s="160">
        <v>8.5</v>
      </c>
      <c r="G160" s="77">
        <f t="shared" si="5"/>
        <v>127.5</v>
      </c>
    </row>
    <row r="161" spans="1:7" ht="25.5">
      <c r="A161" s="100" t="s">
        <v>584</v>
      </c>
      <c r="B161" s="153" t="s">
        <v>38</v>
      </c>
      <c r="C161" s="53" t="s">
        <v>585</v>
      </c>
      <c r="D161" s="53" t="s">
        <v>586</v>
      </c>
      <c r="E161" s="53" t="s">
        <v>61</v>
      </c>
      <c r="F161" s="160">
        <v>5</v>
      </c>
      <c r="G161" s="77">
        <f t="shared" si="5"/>
        <v>75</v>
      </c>
    </row>
    <row r="162" spans="1:7" ht="25.5">
      <c r="A162" s="100" t="s">
        <v>587</v>
      </c>
      <c r="B162" s="153" t="s">
        <v>38</v>
      </c>
      <c r="C162" s="53" t="s">
        <v>588</v>
      </c>
      <c r="D162" s="53" t="s">
        <v>589</v>
      </c>
      <c r="E162" s="53" t="s">
        <v>81</v>
      </c>
      <c r="F162" s="160">
        <v>8.5</v>
      </c>
      <c r="G162" s="77">
        <f t="shared" si="5"/>
        <v>127.5</v>
      </c>
    </row>
    <row r="163" spans="1:7" ht="12.75">
      <c r="A163" s="107" t="s">
        <v>590</v>
      </c>
      <c r="B163" s="155" t="s">
        <v>38</v>
      </c>
      <c r="C163" s="53" t="s">
        <v>591</v>
      </c>
      <c r="D163" s="53" t="s">
        <v>592</v>
      </c>
      <c r="E163" s="98" t="s">
        <v>81</v>
      </c>
      <c r="F163" s="159">
        <v>2</v>
      </c>
      <c r="G163" s="77">
        <f t="shared" si="5"/>
        <v>30</v>
      </c>
    </row>
    <row r="164" spans="1:7" ht="25.5">
      <c r="A164" s="100" t="s">
        <v>593</v>
      </c>
      <c r="B164" s="153" t="s">
        <v>38</v>
      </c>
      <c r="C164" s="53" t="s">
        <v>153</v>
      </c>
      <c r="D164" s="53" t="s">
        <v>594</v>
      </c>
      <c r="E164" s="53" t="s">
        <v>86</v>
      </c>
      <c r="F164" s="160">
        <v>7</v>
      </c>
      <c r="G164" s="77">
        <f t="shared" si="5"/>
        <v>105</v>
      </c>
    </row>
    <row r="165" spans="1:7" ht="25.5">
      <c r="A165" s="100" t="s">
        <v>595</v>
      </c>
      <c r="B165" s="153" t="s">
        <v>38</v>
      </c>
      <c r="C165" s="53" t="s">
        <v>596</v>
      </c>
      <c r="D165" s="53" t="s">
        <v>597</v>
      </c>
      <c r="E165" s="53" t="s">
        <v>104</v>
      </c>
      <c r="F165" s="160">
        <v>3</v>
      </c>
      <c r="G165" s="77">
        <f t="shared" si="5"/>
        <v>45</v>
      </c>
    </row>
    <row r="166" spans="1:7" ht="25.5">
      <c r="A166" s="100" t="s">
        <v>598</v>
      </c>
      <c r="B166" s="153" t="s">
        <v>39</v>
      </c>
      <c r="C166" s="53" t="s">
        <v>599</v>
      </c>
      <c r="D166" s="53" t="s">
        <v>600</v>
      </c>
      <c r="E166" s="53" t="s">
        <v>104</v>
      </c>
      <c r="F166" s="160">
        <v>3</v>
      </c>
      <c r="G166" s="77">
        <f t="shared" si="5"/>
        <v>45</v>
      </c>
    </row>
    <row r="167" spans="1:7" ht="12.75">
      <c r="A167" s="100" t="s">
        <v>601</v>
      </c>
      <c r="B167" s="153" t="s">
        <v>40</v>
      </c>
      <c r="C167" s="53" t="s">
        <v>602</v>
      </c>
      <c r="D167" s="53" t="s">
        <v>603</v>
      </c>
      <c r="E167" s="53" t="s">
        <v>86</v>
      </c>
      <c r="F167" s="160">
        <v>6</v>
      </c>
      <c r="G167" s="77">
        <f t="shared" si="5"/>
        <v>138</v>
      </c>
    </row>
    <row r="168" spans="1:7" ht="25.5">
      <c r="A168" s="100" t="s">
        <v>604</v>
      </c>
      <c r="B168" s="153" t="s">
        <v>40</v>
      </c>
      <c r="C168" s="53" t="s">
        <v>605</v>
      </c>
      <c r="D168" s="53" t="s">
        <v>606</v>
      </c>
      <c r="E168" s="53" t="s">
        <v>61</v>
      </c>
      <c r="F168" s="160">
        <v>8</v>
      </c>
      <c r="G168" s="77">
        <f t="shared" si="5"/>
        <v>184</v>
      </c>
    </row>
    <row r="169" spans="1:7" ht="38.25">
      <c r="A169" s="100" t="s">
        <v>607</v>
      </c>
      <c r="B169" s="153" t="s">
        <v>40</v>
      </c>
      <c r="C169" s="53" t="s">
        <v>608</v>
      </c>
      <c r="D169" s="53" t="s">
        <v>609</v>
      </c>
      <c r="E169" s="53" t="s">
        <v>610</v>
      </c>
      <c r="F169" s="160">
        <v>14</v>
      </c>
      <c r="G169" s="77">
        <f t="shared" si="5"/>
        <v>322</v>
      </c>
    </row>
    <row r="170" spans="1:7" ht="12.75">
      <c r="A170" s="100" t="s">
        <v>611</v>
      </c>
      <c r="B170" s="153" t="s">
        <v>38</v>
      </c>
      <c r="C170" s="53" t="s">
        <v>612</v>
      </c>
      <c r="D170" s="53" t="s">
        <v>613</v>
      </c>
      <c r="E170" s="53" t="s">
        <v>78</v>
      </c>
      <c r="F170" s="160">
        <v>7</v>
      </c>
      <c r="G170" s="77">
        <f t="shared" si="5"/>
        <v>105</v>
      </c>
    </row>
    <row r="171" spans="1:7" ht="12.75">
      <c r="A171" s="100" t="s">
        <v>614</v>
      </c>
      <c r="B171" s="153" t="s">
        <v>38</v>
      </c>
      <c r="C171" s="53" t="s">
        <v>106</v>
      </c>
      <c r="D171" s="53" t="s">
        <v>615</v>
      </c>
      <c r="E171" s="53" t="s">
        <v>78</v>
      </c>
      <c r="F171" s="160">
        <v>7</v>
      </c>
      <c r="G171" s="77">
        <f t="shared" si="5"/>
        <v>105</v>
      </c>
    </row>
    <row r="172" spans="1:7" ht="12.75">
      <c r="A172" s="100" t="s">
        <v>616</v>
      </c>
      <c r="B172" s="153" t="s">
        <v>37</v>
      </c>
      <c r="C172" s="53" t="s">
        <v>617</v>
      </c>
      <c r="D172" s="53" t="s">
        <v>618</v>
      </c>
      <c r="E172" s="53" t="s">
        <v>100</v>
      </c>
      <c r="F172" s="160">
        <v>7</v>
      </c>
      <c r="G172" s="77">
        <f t="shared" si="5"/>
        <v>105</v>
      </c>
    </row>
    <row r="173" spans="1:7" ht="12.75">
      <c r="A173" s="100" t="s">
        <v>619</v>
      </c>
      <c r="B173" s="153" t="s">
        <v>37</v>
      </c>
      <c r="C173" s="53" t="s">
        <v>620</v>
      </c>
      <c r="D173" s="53" t="s">
        <v>621</v>
      </c>
      <c r="E173" s="53" t="s">
        <v>97</v>
      </c>
      <c r="F173" s="160">
        <v>8</v>
      </c>
      <c r="G173" s="77">
        <f t="shared" si="5"/>
        <v>120</v>
      </c>
    </row>
    <row r="174" spans="1:7" ht="12.75">
      <c r="A174" s="100" t="s">
        <v>622</v>
      </c>
      <c r="B174" s="153" t="s">
        <v>37</v>
      </c>
      <c r="C174" s="53" t="s">
        <v>623</v>
      </c>
      <c r="D174" s="53" t="s">
        <v>624</v>
      </c>
      <c r="E174" s="53" t="s">
        <v>97</v>
      </c>
      <c r="F174" s="160">
        <v>7</v>
      </c>
      <c r="G174" s="77">
        <f t="shared" si="5"/>
        <v>105</v>
      </c>
    </row>
    <row r="175" spans="1:7" ht="25.5">
      <c r="A175" s="100" t="s">
        <v>625</v>
      </c>
      <c r="B175" s="153" t="s">
        <v>39</v>
      </c>
      <c r="C175" s="53" t="s">
        <v>626</v>
      </c>
      <c r="D175" s="53" t="s">
        <v>627</v>
      </c>
      <c r="E175" s="53" t="s">
        <v>71</v>
      </c>
      <c r="F175" s="160">
        <v>2</v>
      </c>
      <c r="G175" s="77">
        <f t="shared" si="5"/>
        <v>30</v>
      </c>
    </row>
    <row r="176" spans="1:7" ht="12.75">
      <c r="A176" s="100" t="s">
        <v>628</v>
      </c>
      <c r="B176" s="153" t="s">
        <v>39</v>
      </c>
      <c r="C176" s="53" t="s">
        <v>629</v>
      </c>
      <c r="D176" s="53" t="s">
        <v>498</v>
      </c>
      <c r="E176" s="53" t="s">
        <v>156</v>
      </c>
      <c r="F176" s="160">
        <v>7</v>
      </c>
      <c r="G176" s="77">
        <f t="shared" si="5"/>
        <v>105</v>
      </c>
    </row>
    <row r="177" spans="1:7" ht="12.75">
      <c r="A177" s="100" t="s">
        <v>630</v>
      </c>
      <c r="B177" s="153" t="s">
        <v>39</v>
      </c>
      <c r="C177" s="53" t="s">
        <v>157</v>
      </c>
      <c r="D177" s="53" t="s">
        <v>631</v>
      </c>
      <c r="E177" s="53" t="s">
        <v>156</v>
      </c>
      <c r="F177" s="160">
        <v>7</v>
      </c>
      <c r="G177" s="77">
        <f t="shared" si="5"/>
        <v>105</v>
      </c>
    </row>
    <row r="178" spans="1:7" ht="25.5">
      <c r="A178" s="100" t="s">
        <v>632</v>
      </c>
      <c r="B178" s="153" t="s">
        <v>39</v>
      </c>
      <c r="C178" s="53" t="s">
        <v>155</v>
      </c>
      <c r="D178" s="53" t="s">
        <v>890</v>
      </c>
      <c r="E178" s="53" t="s">
        <v>156</v>
      </c>
      <c r="F178" s="160">
        <v>10.5</v>
      </c>
      <c r="G178" s="77">
        <f t="shared" si="5"/>
        <v>157.5</v>
      </c>
    </row>
    <row r="179" spans="1:7" ht="25.5">
      <c r="A179" s="100" t="s">
        <v>633</v>
      </c>
      <c r="B179" s="153" t="s">
        <v>38</v>
      </c>
      <c r="C179" s="53" t="s">
        <v>634</v>
      </c>
      <c r="D179" s="53" t="s">
        <v>891</v>
      </c>
      <c r="E179" s="53" t="s">
        <v>510</v>
      </c>
      <c r="F179" s="160">
        <v>11</v>
      </c>
      <c r="G179" s="77">
        <f t="shared" si="5"/>
        <v>165</v>
      </c>
    </row>
    <row r="180" spans="1:7" ht="12.75">
      <c r="A180" s="100" t="s">
        <v>635</v>
      </c>
      <c r="B180" s="153" t="s">
        <v>38</v>
      </c>
      <c r="C180" s="53" t="s">
        <v>636</v>
      </c>
      <c r="D180" s="53" t="s">
        <v>637</v>
      </c>
      <c r="E180" s="53" t="s">
        <v>97</v>
      </c>
      <c r="F180" s="160">
        <v>16</v>
      </c>
      <c r="G180" s="77">
        <f t="shared" si="5"/>
        <v>240</v>
      </c>
    </row>
    <row r="181" spans="1:7" ht="12.75">
      <c r="A181" s="100" t="s">
        <v>638</v>
      </c>
      <c r="B181" s="153" t="s">
        <v>38</v>
      </c>
      <c r="C181" s="53" t="s">
        <v>639</v>
      </c>
      <c r="D181" s="53" t="s">
        <v>295</v>
      </c>
      <c r="E181" s="53" t="s">
        <v>86</v>
      </c>
      <c r="F181" s="160">
        <v>7.5</v>
      </c>
      <c r="G181" s="77">
        <f t="shared" si="5"/>
        <v>112.5</v>
      </c>
    </row>
    <row r="182" spans="1:7" ht="25.5">
      <c r="A182" s="100" t="s">
        <v>640</v>
      </c>
      <c r="B182" s="153" t="s">
        <v>37</v>
      </c>
      <c r="C182" s="53" t="s">
        <v>641</v>
      </c>
      <c r="D182" s="53" t="s">
        <v>892</v>
      </c>
      <c r="E182" s="53" t="s">
        <v>81</v>
      </c>
      <c r="F182" s="160">
        <v>11</v>
      </c>
      <c r="G182" s="77">
        <f t="shared" si="5"/>
        <v>165</v>
      </c>
    </row>
    <row r="183" spans="1:7" ht="25.5">
      <c r="A183" s="100" t="s">
        <v>642</v>
      </c>
      <c r="B183" s="153" t="s">
        <v>37</v>
      </c>
      <c r="C183" s="53" t="s">
        <v>643</v>
      </c>
      <c r="D183" s="53" t="s">
        <v>893</v>
      </c>
      <c r="E183" s="53" t="s">
        <v>100</v>
      </c>
      <c r="F183" s="160">
        <v>10.5</v>
      </c>
      <c r="G183" s="77">
        <f t="shared" si="5"/>
        <v>157.5</v>
      </c>
    </row>
    <row r="184" spans="1:7" ht="12.75">
      <c r="A184" s="100" t="s">
        <v>644</v>
      </c>
      <c r="B184" s="153" t="s">
        <v>37</v>
      </c>
      <c r="C184" s="53" t="s">
        <v>645</v>
      </c>
      <c r="D184" s="53" t="s">
        <v>646</v>
      </c>
      <c r="E184" s="53" t="s">
        <v>81</v>
      </c>
      <c r="F184" s="160">
        <v>6</v>
      </c>
      <c r="G184" s="77">
        <f t="shared" si="5"/>
        <v>90</v>
      </c>
    </row>
    <row r="185" spans="1:7" ht="12.75">
      <c r="A185" s="100" t="s">
        <v>647</v>
      </c>
      <c r="B185" s="153" t="s">
        <v>37</v>
      </c>
      <c r="C185" s="53" t="s">
        <v>648</v>
      </c>
      <c r="D185" s="53" t="s">
        <v>649</v>
      </c>
      <c r="E185" s="53" t="s">
        <v>72</v>
      </c>
      <c r="F185" s="160">
        <v>4.5</v>
      </c>
      <c r="G185" s="77">
        <f t="shared" si="5"/>
        <v>67.5</v>
      </c>
    </row>
    <row r="186" spans="1:7" ht="25.5">
      <c r="A186" s="100" t="s">
        <v>650</v>
      </c>
      <c r="B186" s="153" t="s">
        <v>37</v>
      </c>
      <c r="C186" s="53" t="s">
        <v>651</v>
      </c>
      <c r="D186" s="53" t="s">
        <v>652</v>
      </c>
      <c r="E186" s="53" t="s">
        <v>61</v>
      </c>
      <c r="F186" s="160">
        <v>6</v>
      </c>
      <c r="G186" s="77">
        <f t="shared" si="5"/>
        <v>90</v>
      </c>
    </row>
    <row r="187" spans="1:7" ht="25.5">
      <c r="A187" s="100" t="s">
        <v>653</v>
      </c>
      <c r="B187" s="153" t="s">
        <v>37</v>
      </c>
      <c r="C187" s="53" t="s">
        <v>654</v>
      </c>
      <c r="D187" s="53" t="s">
        <v>655</v>
      </c>
      <c r="E187" s="53" t="s">
        <v>86</v>
      </c>
      <c r="F187" s="160">
        <v>7.5</v>
      </c>
      <c r="G187" s="77">
        <f t="shared" si="5"/>
        <v>112.5</v>
      </c>
    </row>
    <row r="188" spans="1:7" ht="12.75">
      <c r="A188" s="100" t="s">
        <v>656</v>
      </c>
      <c r="B188" s="153" t="s">
        <v>37</v>
      </c>
      <c r="C188" s="53" t="s">
        <v>657</v>
      </c>
      <c r="D188" s="53" t="s">
        <v>658</v>
      </c>
      <c r="E188" s="53" t="s">
        <v>61</v>
      </c>
      <c r="F188" s="160">
        <v>4</v>
      </c>
      <c r="G188" s="77">
        <f t="shared" si="5"/>
        <v>60</v>
      </c>
    </row>
    <row r="189" spans="1:7" ht="12.75">
      <c r="A189" s="100" t="s">
        <v>659</v>
      </c>
      <c r="B189" s="153" t="s">
        <v>37</v>
      </c>
      <c r="C189" s="53" t="s">
        <v>108</v>
      </c>
      <c r="D189" s="53" t="s">
        <v>660</v>
      </c>
      <c r="E189" s="53" t="s">
        <v>72</v>
      </c>
      <c r="F189" s="160">
        <v>4</v>
      </c>
      <c r="G189" s="77">
        <f t="shared" si="5"/>
        <v>60</v>
      </c>
    </row>
    <row r="190" spans="1:7" ht="25.5">
      <c r="A190" s="100" t="s">
        <v>661</v>
      </c>
      <c r="B190" s="153" t="s">
        <v>39</v>
      </c>
      <c r="C190" s="53" t="s">
        <v>662</v>
      </c>
      <c r="D190" s="53" t="s">
        <v>894</v>
      </c>
      <c r="E190" s="53" t="s">
        <v>97</v>
      </c>
      <c r="F190" s="160">
        <v>9</v>
      </c>
      <c r="G190" s="77">
        <f t="shared" si="5"/>
        <v>135</v>
      </c>
    </row>
    <row r="191" spans="1:7" ht="12.75">
      <c r="A191" s="100" t="s">
        <v>663</v>
      </c>
      <c r="B191" s="153" t="s">
        <v>39</v>
      </c>
      <c r="C191" s="53" t="s">
        <v>158</v>
      </c>
      <c r="D191" s="53" t="s">
        <v>664</v>
      </c>
      <c r="E191" s="53" t="s">
        <v>86</v>
      </c>
      <c r="F191" s="160">
        <v>7</v>
      </c>
      <c r="G191" s="77">
        <f t="shared" si="5"/>
        <v>105</v>
      </c>
    </row>
    <row r="192" spans="1:7" ht="25.5">
      <c r="A192" s="100" t="s">
        <v>665</v>
      </c>
      <c r="B192" s="153" t="s">
        <v>39</v>
      </c>
      <c r="C192" s="53" t="s">
        <v>666</v>
      </c>
      <c r="D192" s="53" t="s">
        <v>895</v>
      </c>
      <c r="E192" s="53" t="s">
        <v>72</v>
      </c>
      <c r="F192" s="160">
        <v>9.5</v>
      </c>
      <c r="G192" s="77">
        <f t="shared" si="5"/>
        <v>142.5</v>
      </c>
    </row>
    <row r="193" spans="1:7" ht="25.5">
      <c r="A193" s="100" t="s">
        <v>667</v>
      </c>
      <c r="B193" s="153" t="s">
        <v>39</v>
      </c>
      <c r="C193" s="53" t="s">
        <v>159</v>
      </c>
      <c r="D193" s="53" t="s">
        <v>896</v>
      </c>
      <c r="E193" s="53" t="s">
        <v>61</v>
      </c>
      <c r="F193" s="160">
        <v>10.5</v>
      </c>
      <c r="G193" s="77">
        <f t="shared" si="5"/>
        <v>157.5</v>
      </c>
    </row>
    <row r="194" spans="1:7" ht="25.5">
      <c r="A194" s="100" t="s">
        <v>668</v>
      </c>
      <c r="B194" s="153" t="s">
        <v>39</v>
      </c>
      <c r="C194" s="53" t="s">
        <v>669</v>
      </c>
      <c r="D194" s="53" t="s">
        <v>670</v>
      </c>
      <c r="E194" s="53" t="s">
        <v>97</v>
      </c>
      <c r="F194" s="160">
        <v>7</v>
      </c>
      <c r="G194" s="77">
        <f t="shared" si="5"/>
        <v>105</v>
      </c>
    </row>
    <row r="195" spans="1:7" ht="25.5">
      <c r="A195" s="100" t="s">
        <v>671</v>
      </c>
      <c r="B195" s="153" t="s">
        <v>39</v>
      </c>
      <c r="C195" s="53" t="s">
        <v>672</v>
      </c>
      <c r="D195" s="53" t="s">
        <v>897</v>
      </c>
      <c r="E195" s="53" t="s">
        <v>61</v>
      </c>
      <c r="F195" s="160">
        <v>14</v>
      </c>
      <c r="G195" s="77">
        <f t="shared" si="5"/>
        <v>210</v>
      </c>
    </row>
    <row r="196" spans="1:7" ht="25.5">
      <c r="A196" s="100" t="s">
        <v>673</v>
      </c>
      <c r="B196" s="153" t="s">
        <v>39</v>
      </c>
      <c r="C196" s="53" t="s">
        <v>674</v>
      </c>
      <c r="D196" s="53" t="s">
        <v>897</v>
      </c>
      <c r="E196" s="53" t="s">
        <v>97</v>
      </c>
      <c r="F196" s="160">
        <v>14</v>
      </c>
      <c r="G196" s="77">
        <f t="shared" si="5"/>
        <v>210</v>
      </c>
    </row>
    <row r="197" spans="1:7" ht="25.5">
      <c r="A197" s="100" t="s">
        <v>675</v>
      </c>
      <c r="B197" s="153" t="s">
        <v>38</v>
      </c>
      <c r="C197" s="53" t="s">
        <v>676</v>
      </c>
      <c r="D197" s="53" t="s">
        <v>677</v>
      </c>
      <c r="E197" s="53" t="s">
        <v>81</v>
      </c>
      <c r="F197" s="160">
        <v>3</v>
      </c>
      <c r="G197" s="77">
        <f t="shared" si="5"/>
        <v>45</v>
      </c>
    </row>
    <row r="198" spans="1:7" ht="25.5">
      <c r="A198" s="100" t="s">
        <v>678</v>
      </c>
      <c r="B198" s="153" t="s">
        <v>38</v>
      </c>
      <c r="C198" s="53" t="s">
        <v>679</v>
      </c>
      <c r="D198" s="53" t="s">
        <v>680</v>
      </c>
      <c r="E198" s="53" t="s">
        <v>83</v>
      </c>
      <c r="F198" s="160">
        <v>3</v>
      </c>
      <c r="G198" s="77">
        <f t="shared" si="5"/>
        <v>45</v>
      </c>
    </row>
    <row r="199" spans="1:7" ht="38.25">
      <c r="A199" s="100" t="s">
        <v>681</v>
      </c>
      <c r="B199" s="153" t="s">
        <v>38</v>
      </c>
      <c r="C199" s="53" t="s">
        <v>682</v>
      </c>
      <c r="D199" s="53" t="s">
        <v>683</v>
      </c>
      <c r="E199" s="53" t="s">
        <v>83</v>
      </c>
      <c r="F199" s="160">
        <v>3</v>
      </c>
      <c r="G199" s="77">
        <f t="shared" si="5"/>
        <v>45</v>
      </c>
    </row>
    <row r="200" spans="1:7" ht="38.25">
      <c r="A200" s="100" t="s">
        <v>684</v>
      </c>
      <c r="B200" s="153" t="s">
        <v>38</v>
      </c>
      <c r="C200" s="53" t="s">
        <v>110</v>
      </c>
      <c r="D200" s="53" t="s">
        <v>898</v>
      </c>
      <c r="E200" s="53" t="s">
        <v>111</v>
      </c>
      <c r="F200" s="160">
        <v>11</v>
      </c>
      <c r="G200" s="77">
        <f t="shared" si="5"/>
        <v>165</v>
      </c>
    </row>
    <row r="201" spans="1:7" ht="25.5">
      <c r="A201" s="100" t="s">
        <v>685</v>
      </c>
      <c r="B201" s="153" t="s">
        <v>38</v>
      </c>
      <c r="C201" s="53" t="s">
        <v>109</v>
      </c>
      <c r="D201" s="53" t="s">
        <v>441</v>
      </c>
      <c r="E201" s="53" t="s">
        <v>85</v>
      </c>
      <c r="F201" s="160">
        <v>3</v>
      </c>
      <c r="G201" s="77">
        <f t="shared" si="5"/>
        <v>45</v>
      </c>
    </row>
    <row r="202" spans="1:7" ht="38.25">
      <c r="A202" s="100" t="s">
        <v>686</v>
      </c>
      <c r="B202" s="153" t="s">
        <v>38</v>
      </c>
      <c r="C202" s="53" t="s">
        <v>687</v>
      </c>
      <c r="D202" s="53" t="s">
        <v>899</v>
      </c>
      <c r="E202" s="53" t="s">
        <v>111</v>
      </c>
      <c r="F202" s="160">
        <v>11</v>
      </c>
      <c r="G202" s="77">
        <f t="shared" si="5"/>
        <v>165</v>
      </c>
    </row>
    <row r="203" spans="1:7" ht="25.5">
      <c r="A203" s="100" t="s">
        <v>688</v>
      </c>
      <c r="B203" s="153" t="s">
        <v>37</v>
      </c>
      <c r="C203" s="53" t="s">
        <v>689</v>
      </c>
      <c r="D203" s="53" t="s">
        <v>690</v>
      </c>
      <c r="E203" s="53" t="s">
        <v>86</v>
      </c>
      <c r="F203" s="160">
        <v>2.5</v>
      </c>
      <c r="G203" s="77">
        <f t="shared" ref="G203:G259" si="6">IF(B203="SZ",F203*22,IF(B203="ZG",F203*23,IF(B203="OW",F203*15,IF(B203="NW",F203*15,IF(B203="UR",F203*15,IF(B203="LU",F203*23,))))))</f>
        <v>37.5</v>
      </c>
    </row>
    <row r="204" spans="1:7" ht="25.5">
      <c r="A204" s="100" t="s">
        <v>691</v>
      </c>
      <c r="B204" s="153" t="s">
        <v>37</v>
      </c>
      <c r="C204" s="53" t="s">
        <v>692</v>
      </c>
      <c r="D204" s="53" t="s">
        <v>693</v>
      </c>
      <c r="E204" s="53" t="s">
        <v>70</v>
      </c>
      <c r="F204" s="160">
        <v>7</v>
      </c>
      <c r="G204" s="77">
        <f t="shared" si="6"/>
        <v>105</v>
      </c>
    </row>
    <row r="205" spans="1:7" ht="38.25">
      <c r="A205" s="100" t="s">
        <v>694</v>
      </c>
      <c r="B205" s="153" t="s">
        <v>37</v>
      </c>
      <c r="C205" s="53" t="s">
        <v>160</v>
      </c>
      <c r="D205" s="53" t="s">
        <v>900</v>
      </c>
      <c r="E205" s="53" t="s">
        <v>78</v>
      </c>
      <c r="F205" s="160">
        <v>5</v>
      </c>
      <c r="G205" s="77">
        <v>600</v>
      </c>
    </row>
    <row r="206" spans="1:7" ht="25.5">
      <c r="A206" s="100" t="s">
        <v>695</v>
      </c>
      <c r="B206" s="153" t="s">
        <v>37</v>
      </c>
      <c r="C206" s="53" t="s">
        <v>696</v>
      </c>
      <c r="D206" s="53" t="s">
        <v>901</v>
      </c>
      <c r="E206" s="53" t="s">
        <v>61</v>
      </c>
      <c r="F206" s="160">
        <v>8</v>
      </c>
      <c r="G206" s="77">
        <f t="shared" si="6"/>
        <v>120</v>
      </c>
    </row>
    <row r="207" spans="1:7" ht="12.75">
      <c r="A207" s="100" t="s">
        <v>697</v>
      </c>
      <c r="B207" s="153" t="s">
        <v>39</v>
      </c>
      <c r="C207" s="53" t="s">
        <v>698</v>
      </c>
      <c r="D207" s="53" t="s">
        <v>699</v>
      </c>
      <c r="E207" s="53" t="s">
        <v>83</v>
      </c>
      <c r="F207" s="160">
        <v>3.5</v>
      </c>
      <c r="G207" s="77">
        <f t="shared" si="6"/>
        <v>52.5</v>
      </c>
    </row>
    <row r="208" spans="1:7" ht="12.75">
      <c r="A208" s="100" t="s">
        <v>700</v>
      </c>
      <c r="B208" s="153" t="s">
        <v>39</v>
      </c>
      <c r="C208" s="53" t="s">
        <v>701</v>
      </c>
      <c r="D208" s="53" t="s">
        <v>475</v>
      </c>
      <c r="E208" s="53" t="s">
        <v>83</v>
      </c>
      <c r="F208" s="160">
        <v>3.5</v>
      </c>
      <c r="G208" s="77">
        <f t="shared" si="6"/>
        <v>52.5</v>
      </c>
    </row>
    <row r="209" spans="1:7" ht="25.5">
      <c r="A209" s="100" t="s">
        <v>702</v>
      </c>
      <c r="B209" s="153" t="s">
        <v>38</v>
      </c>
      <c r="C209" s="53" t="s">
        <v>703</v>
      </c>
      <c r="D209" s="53" t="s">
        <v>704</v>
      </c>
      <c r="E209" s="53" t="s">
        <v>112</v>
      </c>
      <c r="F209" s="160">
        <v>8</v>
      </c>
      <c r="G209" s="77">
        <f t="shared" si="6"/>
        <v>120</v>
      </c>
    </row>
    <row r="210" spans="1:7" ht="25.5">
      <c r="A210" s="100" t="s">
        <v>705</v>
      </c>
      <c r="B210" s="153" t="s">
        <v>38</v>
      </c>
      <c r="C210" s="53" t="s">
        <v>706</v>
      </c>
      <c r="D210" s="53" t="s">
        <v>707</v>
      </c>
      <c r="E210" s="53" t="s">
        <v>78</v>
      </c>
      <c r="F210" s="160">
        <v>8.25</v>
      </c>
      <c r="G210" s="77">
        <f t="shared" si="6"/>
        <v>123.75</v>
      </c>
    </row>
    <row r="211" spans="1:7" ht="25.5">
      <c r="A211" s="100" t="s">
        <v>708</v>
      </c>
      <c r="B211" s="153" t="s">
        <v>38</v>
      </c>
      <c r="C211" s="53" t="s">
        <v>709</v>
      </c>
      <c r="D211" s="53" t="s">
        <v>710</v>
      </c>
      <c r="E211" s="53" t="s">
        <v>112</v>
      </c>
      <c r="F211" s="160">
        <v>3.5</v>
      </c>
      <c r="G211" s="77">
        <f t="shared" si="6"/>
        <v>52.5</v>
      </c>
    </row>
    <row r="212" spans="1:7" ht="25.5">
      <c r="A212" s="100" t="s">
        <v>711</v>
      </c>
      <c r="B212" s="153" t="s">
        <v>38</v>
      </c>
      <c r="C212" s="53" t="s">
        <v>902</v>
      </c>
      <c r="D212" s="53" t="s">
        <v>712</v>
      </c>
      <c r="E212" s="53" t="s">
        <v>78</v>
      </c>
      <c r="F212" s="160">
        <v>7</v>
      </c>
      <c r="G212" s="77">
        <f t="shared" si="6"/>
        <v>105</v>
      </c>
    </row>
    <row r="213" spans="1:7" ht="25.5">
      <c r="A213" s="100" t="s">
        <v>713</v>
      </c>
      <c r="B213" s="153" t="s">
        <v>37</v>
      </c>
      <c r="C213" s="53" t="s">
        <v>113</v>
      </c>
      <c r="D213" s="53" t="s">
        <v>714</v>
      </c>
      <c r="E213" s="53" t="s">
        <v>112</v>
      </c>
      <c r="F213" s="160">
        <v>3.5</v>
      </c>
      <c r="G213" s="77">
        <f t="shared" si="6"/>
        <v>52.5</v>
      </c>
    </row>
    <row r="214" spans="1:7" ht="25.5">
      <c r="A214" s="100" t="s">
        <v>715</v>
      </c>
      <c r="B214" s="153" t="s">
        <v>37</v>
      </c>
      <c r="C214" s="53" t="s">
        <v>114</v>
      </c>
      <c r="D214" s="53" t="s">
        <v>918</v>
      </c>
      <c r="E214" s="53" t="s">
        <v>112</v>
      </c>
      <c r="F214" s="160">
        <v>3.5</v>
      </c>
      <c r="G214" s="77">
        <f t="shared" si="6"/>
        <v>52.5</v>
      </c>
    </row>
    <row r="215" spans="1:7" ht="25.5">
      <c r="A215" s="100" t="s">
        <v>716</v>
      </c>
      <c r="B215" s="153" t="s">
        <v>37</v>
      </c>
      <c r="C215" s="53" t="s">
        <v>903</v>
      </c>
      <c r="D215" s="53" t="s">
        <v>203</v>
      </c>
      <c r="E215" s="53" t="s">
        <v>74</v>
      </c>
      <c r="F215" s="160">
        <v>2.5</v>
      </c>
      <c r="G215" s="77">
        <f t="shared" si="6"/>
        <v>37.5</v>
      </c>
    </row>
    <row r="216" spans="1:7" ht="12.75">
      <c r="A216" s="100" t="s">
        <v>718</v>
      </c>
      <c r="B216" s="153" t="s">
        <v>37</v>
      </c>
      <c r="C216" s="53" t="s">
        <v>719</v>
      </c>
      <c r="D216" s="53" t="s">
        <v>720</v>
      </c>
      <c r="E216" s="53" t="s">
        <v>78</v>
      </c>
      <c r="F216" s="160">
        <v>7.5</v>
      </c>
      <c r="G216" s="77">
        <f t="shared" si="6"/>
        <v>112.5</v>
      </c>
    </row>
    <row r="217" spans="1:7" ht="12.75">
      <c r="A217" s="100" t="s">
        <v>721</v>
      </c>
      <c r="B217" s="153" t="s">
        <v>37</v>
      </c>
      <c r="C217" s="53" t="s">
        <v>161</v>
      </c>
      <c r="D217" s="53" t="s">
        <v>348</v>
      </c>
      <c r="E217" s="53" t="s">
        <v>162</v>
      </c>
      <c r="F217" s="101">
        <v>3.5</v>
      </c>
      <c r="G217" s="77">
        <f t="shared" si="6"/>
        <v>52.5</v>
      </c>
    </row>
    <row r="218" spans="1:7" ht="25.5">
      <c r="A218" s="100" t="s">
        <v>722</v>
      </c>
      <c r="B218" s="153" t="s">
        <v>39</v>
      </c>
      <c r="C218" s="53" t="s">
        <v>723</v>
      </c>
      <c r="D218" s="53" t="s">
        <v>724</v>
      </c>
      <c r="E218" s="53" t="s">
        <v>725</v>
      </c>
      <c r="F218" s="160">
        <v>4</v>
      </c>
      <c r="G218" s="77">
        <f t="shared" si="6"/>
        <v>60</v>
      </c>
    </row>
    <row r="219" spans="1:7" ht="25.5">
      <c r="A219" s="100" t="s">
        <v>726</v>
      </c>
      <c r="B219" s="153" t="s">
        <v>39</v>
      </c>
      <c r="C219" s="53" t="s">
        <v>723</v>
      </c>
      <c r="D219" s="53" t="s">
        <v>727</v>
      </c>
      <c r="E219" s="53" t="s">
        <v>725</v>
      </c>
      <c r="F219" s="160">
        <v>4</v>
      </c>
      <c r="G219" s="77">
        <f t="shared" si="6"/>
        <v>60</v>
      </c>
    </row>
    <row r="220" spans="1:7" ht="25.5">
      <c r="A220" s="100" t="s">
        <v>728</v>
      </c>
      <c r="B220" s="153" t="s">
        <v>39</v>
      </c>
      <c r="C220" s="53" t="s">
        <v>729</v>
      </c>
      <c r="D220" s="53" t="s">
        <v>135</v>
      </c>
      <c r="E220" s="53" t="s">
        <v>78</v>
      </c>
      <c r="F220" s="160">
        <v>4</v>
      </c>
      <c r="G220" s="77">
        <f t="shared" si="6"/>
        <v>60</v>
      </c>
    </row>
    <row r="221" spans="1:7" ht="51">
      <c r="A221" s="100" t="s">
        <v>730</v>
      </c>
      <c r="B221" s="153" t="s">
        <v>39</v>
      </c>
      <c r="C221" s="53" t="s">
        <v>904</v>
      </c>
      <c r="D221" s="53" t="s">
        <v>731</v>
      </c>
      <c r="E221" s="53" t="s">
        <v>847</v>
      </c>
      <c r="F221" s="160">
        <v>8</v>
      </c>
      <c r="G221" s="77">
        <f t="shared" si="6"/>
        <v>120</v>
      </c>
    </row>
    <row r="222" spans="1:7" ht="51">
      <c r="A222" s="107" t="s">
        <v>732</v>
      </c>
      <c r="B222" s="155" t="s">
        <v>39</v>
      </c>
      <c r="C222" s="53" t="s">
        <v>117</v>
      </c>
      <c r="D222" s="53" t="s">
        <v>315</v>
      </c>
      <c r="E222" s="98" t="s">
        <v>733</v>
      </c>
      <c r="F222" s="158">
        <v>6</v>
      </c>
      <c r="G222" s="77">
        <f t="shared" si="6"/>
        <v>90</v>
      </c>
    </row>
    <row r="223" spans="1:7" ht="38.25">
      <c r="A223" s="100" t="s">
        <v>734</v>
      </c>
      <c r="B223" s="153" t="s">
        <v>39</v>
      </c>
      <c r="C223" s="53" t="s">
        <v>115</v>
      </c>
      <c r="D223" s="53" t="s">
        <v>735</v>
      </c>
      <c r="E223" s="53" t="s">
        <v>116</v>
      </c>
      <c r="F223" s="160">
        <v>7.5</v>
      </c>
      <c r="G223" s="77">
        <f t="shared" si="6"/>
        <v>112.5</v>
      </c>
    </row>
    <row r="224" spans="1:7" ht="63.75">
      <c r="A224" s="107" t="s">
        <v>736</v>
      </c>
      <c r="B224" s="155" t="s">
        <v>39</v>
      </c>
      <c r="C224" s="53" t="s">
        <v>737</v>
      </c>
      <c r="D224" s="53" t="s">
        <v>905</v>
      </c>
      <c r="E224" s="98" t="s">
        <v>738</v>
      </c>
      <c r="F224" s="159">
        <v>27</v>
      </c>
      <c r="G224" s="77">
        <f t="shared" si="6"/>
        <v>405</v>
      </c>
    </row>
    <row r="225" spans="1:7" ht="51">
      <c r="A225" s="107" t="s">
        <v>739</v>
      </c>
      <c r="B225" s="155" t="s">
        <v>39</v>
      </c>
      <c r="C225" s="53" t="s">
        <v>740</v>
      </c>
      <c r="D225" s="53" t="s">
        <v>906</v>
      </c>
      <c r="E225" s="98" t="s">
        <v>741</v>
      </c>
      <c r="F225" s="159">
        <v>7</v>
      </c>
      <c r="G225" s="77">
        <f t="shared" si="6"/>
        <v>105</v>
      </c>
    </row>
    <row r="226" spans="1:7" ht="12.75">
      <c r="A226" s="100" t="s">
        <v>742</v>
      </c>
      <c r="B226" s="153" t="s">
        <v>38</v>
      </c>
      <c r="C226" s="53" t="s">
        <v>743</v>
      </c>
      <c r="D226" s="53" t="s">
        <v>744</v>
      </c>
      <c r="E226" s="53" t="s">
        <v>78</v>
      </c>
      <c r="F226" s="160">
        <v>2.5</v>
      </c>
      <c r="G226" s="77">
        <f t="shared" si="6"/>
        <v>37.5</v>
      </c>
    </row>
    <row r="227" spans="1:7" ht="12.75">
      <c r="A227" s="100" t="s">
        <v>745</v>
      </c>
      <c r="B227" s="153" t="s">
        <v>38</v>
      </c>
      <c r="C227" s="53" t="s">
        <v>746</v>
      </c>
      <c r="D227" s="53" t="s">
        <v>747</v>
      </c>
      <c r="E227" s="53" t="s">
        <v>78</v>
      </c>
      <c r="F227" s="160">
        <v>2.5</v>
      </c>
      <c r="G227" s="77">
        <f t="shared" si="6"/>
        <v>37.5</v>
      </c>
    </row>
    <row r="228" spans="1:7" ht="12.75">
      <c r="A228" s="100" t="s">
        <v>748</v>
      </c>
      <c r="B228" s="153" t="s">
        <v>38</v>
      </c>
      <c r="C228" s="53" t="s">
        <v>749</v>
      </c>
      <c r="D228" s="53" t="s">
        <v>750</v>
      </c>
      <c r="E228" s="53" t="s">
        <v>78</v>
      </c>
      <c r="F228" s="160">
        <v>2.5</v>
      </c>
      <c r="G228" s="77">
        <f t="shared" si="6"/>
        <v>37.5</v>
      </c>
    </row>
    <row r="229" spans="1:7" ht="25.5">
      <c r="A229" s="100" t="s">
        <v>751</v>
      </c>
      <c r="B229" s="153" t="s">
        <v>38</v>
      </c>
      <c r="C229" s="53" t="s">
        <v>752</v>
      </c>
      <c r="D229" s="53" t="s">
        <v>300</v>
      </c>
      <c r="E229" s="53" t="s">
        <v>89</v>
      </c>
      <c r="F229" s="160">
        <v>3.5</v>
      </c>
      <c r="G229" s="77">
        <f t="shared" si="6"/>
        <v>52.5</v>
      </c>
    </row>
    <row r="230" spans="1:7" ht="25.5">
      <c r="A230" s="100" t="s">
        <v>753</v>
      </c>
      <c r="B230" s="153" t="s">
        <v>38</v>
      </c>
      <c r="C230" s="53" t="s">
        <v>754</v>
      </c>
      <c r="D230" s="53" t="s">
        <v>450</v>
      </c>
      <c r="E230" s="53" t="s">
        <v>97</v>
      </c>
      <c r="F230" s="160">
        <v>3.5</v>
      </c>
      <c r="G230" s="77">
        <f t="shared" si="6"/>
        <v>52.5</v>
      </c>
    </row>
    <row r="231" spans="1:7" ht="25.5">
      <c r="A231" s="100" t="s">
        <v>755</v>
      </c>
      <c r="B231" s="153" t="s">
        <v>37</v>
      </c>
      <c r="C231" s="53" t="s">
        <v>756</v>
      </c>
      <c r="D231" s="53" t="s">
        <v>757</v>
      </c>
      <c r="E231" s="53" t="s">
        <v>86</v>
      </c>
      <c r="F231" s="160">
        <v>7</v>
      </c>
      <c r="G231" s="77">
        <f t="shared" si="6"/>
        <v>105</v>
      </c>
    </row>
    <row r="232" spans="1:7" ht="25.5">
      <c r="A232" s="100" t="s">
        <v>758</v>
      </c>
      <c r="B232" s="153" t="s">
        <v>37</v>
      </c>
      <c r="C232" s="53" t="s">
        <v>759</v>
      </c>
      <c r="D232" s="53" t="s">
        <v>760</v>
      </c>
      <c r="E232" s="53" t="s">
        <v>96</v>
      </c>
      <c r="F232" s="160">
        <v>3</v>
      </c>
      <c r="G232" s="77">
        <f t="shared" si="6"/>
        <v>45</v>
      </c>
    </row>
    <row r="233" spans="1:7" ht="25.5">
      <c r="A233" s="100" t="s">
        <v>761</v>
      </c>
      <c r="B233" s="153" t="s">
        <v>37</v>
      </c>
      <c r="C233" s="53" t="s">
        <v>119</v>
      </c>
      <c r="D233" s="53" t="s">
        <v>444</v>
      </c>
      <c r="E233" s="53" t="s">
        <v>61</v>
      </c>
      <c r="F233" s="160">
        <v>3</v>
      </c>
      <c r="G233" s="77">
        <f t="shared" si="6"/>
        <v>45</v>
      </c>
    </row>
    <row r="234" spans="1:7" ht="12.75">
      <c r="A234" s="100" t="s">
        <v>762</v>
      </c>
      <c r="B234" s="153" t="s">
        <v>37</v>
      </c>
      <c r="C234" s="53" t="s">
        <v>167</v>
      </c>
      <c r="D234" s="53" t="s">
        <v>308</v>
      </c>
      <c r="E234" s="53" t="s">
        <v>78</v>
      </c>
      <c r="F234" s="160">
        <v>3.5</v>
      </c>
      <c r="G234" s="77">
        <f t="shared" si="6"/>
        <v>52.5</v>
      </c>
    </row>
    <row r="235" spans="1:7" ht="12.75">
      <c r="A235" s="100" t="s">
        <v>763</v>
      </c>
      <c r="B235" s="153" t="s">
        <v>37</v>
      </c>
      <c r="C235" s="53" t="s">
        <v>164</v>
      </c>
      <c r="D235" s="53" t="s">
        <v>348</v>
      </c>
      <c r="E235" s="53" t="s">
        <v>78</v>
      </c>
      <c r="F235" s="160">
        <v>3.5</v>
      </c>
      <c r="G235" s="77">
        <f t="shared" si="6"/>
        <v>52.5</v>
      </c>
    </row>
    <row r="236" spans="1:7" ht="12.75">
      <c r="A236" s="100" t="s">
        <v>764</v>
      </c>
      <c r="B236" s="153" t="s">
        <v>37</v>
      </c>
      <c r="C236" s="53" t="s">
        <v>765</v>
      </c>
      <c r="D236" s="53" t="s">
        <v>766</v>
      </c>
      <c r="E236" s="53" t="s">
        <v>99</v>
      </c>
      <c r="F236" s="160">
        <v>3</v>
      </c>
      <c r="G236" s="77">
        <f t="shared" si="6"/>
        <v>45</v>
      </c>
    </row>
    <row r="237" spans="1:7" ht="12.75">
      <c r="A237" s="107" t="s">
        <v>767</v>
      </c>
      <c r="B237" s="155" t="s">
        <v>37</v>
      </c>
      <c r="C237" s="53" t="s">
        <v>768</v>
      </c>
      <c r="D237" s="53" t="s">
        <v>769</v>
      </c>
      <c r="E237" s="98" t="s">
        <v>99</v>
      </c>
      <c r="F237" s="159">
        <v>3</v>
      </c>
      <c r="G237" s="77">
        <f t="shared" si="6"/>
        <v>45</v>
      </c>
    </row>
    <row r="238" spans="1:7" ht="12.75">
      <c r="A238" s="100" t="s">
        <v>770</v>
      </c>
      <c r="B238" s="153" t="s">
        <v>37</v>
      </c>
      <c r="C238" s="53" t="s">
        <v>771</v>
      </c>
      <c r="D238" s="53" t="s">
        <v>772</v>
      </c>
      <c r="E238" s="53" t="s">
        <v>97</v>
      </c>
      <c r="F238" s="160">
        <v>2</v>
      </c>
      <c r="G238" s="77">
        <f t="shared" si="6"/>
        <v>30</v>
      </c>
    </row>
    <row r="239" spans="1:7" ht="12.75">
      <c r="A239" s="100" t="s">
        <v>773</v>
      </c>
      <c r="B239" s="153" t="s">
        <v>37</v>
      </c>
      <c r="C239" s="53" t="s">
        <v>774</v>
      </c>
      <c r="D239" s="53" t="s">
        <v>775</v>
      </c>
      <c r="E239" s="53" t="s">
        <v>163</v>
      </c>
      <c r="F239" s="160">
        <v>2</v>
      </c>
      <c r="G239" s="77">
        <f t="shared" si="6"/>
        <v>30</v>
      </c>
    </row>
    <row r="240" spans="1:7" ht="25.5">
      <c r="A240" s="107" t="s">
        <v>776</v>
      </c>
      <c r="B240" s="155" t="s">
        <v>37</v>
      </c>
      <c r="C240" s="53" t="s">
        <v>165</v>
      </c>
      <c r="D240" s="53" t="s">
        <v>364</v>
      </c>
      <c r="E240" s="98" t="s">
        <v>166</v>
      </c>
      <c r="F240" s="159">
        <v>3</v>
      </c>
      <c r="G240" s="77">
        <f t="shared" si="6"/>
        <v>45</v>
      </c>
    </row>
    <row r="241" spans="1:7" ht="38.25">
      <c r="A241" s="107" t="s">
        <v>777</v>
      </c>
      <c r="B241" s="155" t="s">
        <v>39</v>
      </c>
      <c r="C241" s="53" t="s">
        <v>778</v>
      </c>
      <c r="D241" s="53" t="s">
        <v>509</v>
      </c>
      <c r="E241" s="98" t="s">
        <v>779</v>
      </c>
      <c r="F241" s="158">
        <v>4</v>
      </c>
      <c r="G241" s="77">
        <f t="shared" si="6"/>
        <v>60</v>
      </c>
    </row>
    <row r="242" spans="1:7" ht="25.5">
      <c r="A242" s="100" t="s">
        <v>780</v>
      </c>
      <c r="B242" s="153" t="s">
        <v>39</v>
      </c>
      <c r="C242" s="53" t="s">
        <v>168</v>
      </c>
      <c r="D242" s="53" t="s">
        <v>907</v>
      </c>
      <c r="E242" s="53" t="s">
        <v>86</v>
      </c>
      <c r="F242" s="160">
        <v>7</v>
      </c>
      <c r="G242" s="77">
        <f t="shared" si="6"/>
        <v>105</v>
      </c>
    </row>
    <row r="243" spans="1:7" ht="12.75">
      <c r="A243" s="107" t="s">
        <v>781</v>
      </c>
      <c r="B243" s="155" t="s">
        <v>39</v>
      </c>
      <c r="C243" s="53" t="s">
        <v>782</v>
      </c>
      <c r="D243" s="53" t="s">
        <v>908</v>
      </c>
      <c r="E243" s="98" t="s">
        <v>81</v>
      </c>
      <c r="F243" s="159">
        <v>3</v>
      </c>
      <c r="G243" s="77">
        <f t="shared" si="6"/>
        <v>45</v>
      </c>
    </row>
    <row r="244" spans="1:7" ht="12.75">
      <c r="A244" s="100" t="s">
        <v>783</v>
      </c>
      <c r="B244" s="153" t="s">
        <v>37</v>
      </c>
      <c r="C244" s="53" t="s">
        <v>784</v>
      </c>
      <c r="D244" s="53" t="s">
        <v>785</v>
      </c>
      <c r="E244" s="53" t="s">
        <v>97</v>
      </c>
      <c r="F244" s="160">
        <v>2</v>
      </c>
      <c r="G244" s="77">
        <f t="shared" si="6"/>
        <v>30</v>
      </c>
    </row>
    <row r="245" spans="1:7" ht="12.75">
      <c r="A245" s="100" t="s">
        <v>786</v>
      </c>
      <c r="B245" s="153" t="s">
        <v>40</v>
      </c>
      <c r="C245" s="53" t="s">
        <v>787</v>
      </c>
      <c r="D245" s="53" t="s">
        <v>788</v>
      </c>
      <c r="E245" s="53" t="s">
        <v>85</v>
      </c>
      <c r="F245" s="160">
        <v>3</v>
      </c>
      <c r="G245" s="77">
        <f t="shared" si="6"/>
        <v>69</v>
      </c>
    </row>
    <row r="246" spans="1:7" ht="12.75">
      <c r="A246" s="100" t="s">
        <v>789</v>
      </c>
      <c r="B246" s="153" t="s">
        <v>40</v>
      </c>
      <c r="C246" s="53" t="s">
        <v>137</v>
      </c>
      <c r="D246" s="53" t="s">
        <v>790</v>
      </c>
      <c r="E246" s="53" t="s">
        <v>72</v>
      </c>
      <c r="F246" s="160">
        <v>6</v>
      </c>
      <c r="G246" s="77">
        <f t="shared" si="6"/>
        <v>138</v>
      </c>
    </row>
    <row r="247" spans="1:7" ht="25.5">
      <c r="A247" s="107" t="s">
        <v>791</v>
      </c>
      <c r="B247" s="153" t="s">
        <v>40</v>
      </c>
      <c r="C247" s="53" t="s">
        <v>105</v>
      </c>
      <c r="D247" s="53" t="s">
        <v>792</v>
      </c>
      <c r="E247" s="98" t="s">
        <v>793</v>
      </c>
      <c r="F247" s="158">
        <v>9</v>
      </c>
      <c r="G247" s="77">
        <f t="shared" si="6"/>
        <v>207</v>
      </c>
    </row>
    <row r="248" spans="1:7" ht="25.5">
      <c r="A248" s="100" t="s">
        <v>794</v>
      </c>
      <c r="B248" s="153" t="s">
        <v>40</v>
      </c>
      <c r="C248" s="53" t="s">
        <v>795</v>
      </c>
      <c r="D248" s="53" t="s">
        <v>796</v>
      </c>
      <c r="E248" s="53" t="s">
        <v>72</v>
      </c>
      <c r="F248" s="160">
        <v>6</v>
      </c>
      <c r="G248" s="77">
        <f t="shared" si="6"/>
        <v>138</v>
      </c>
    </row>
    <row r="249" spans="1:7" ht="25.5">
      <c r="A249" s="107" t="s">
        <v>797</v>
      </c>
      <c r="B249" s="155" t="s">
        <v>38</v>
      </c>
      <c r="C249" s="53" t="s">
        <v>120</v>
      </c>
      <c r="D249" s="53" t="s">
        <v>909</v>
      </c>
      <c r="E249" s="98" t="s">
        <v>121</v>
      </c>
      <c r="F249" s="158">
        <v>12</v>
      </c>
      <c r="G249" s="77">
        <f t="shared" si="6"/>
        <v>180</v>
      </c>
    </row>
    <row r="250" spans="1:7" ht="38.25">
      <c r="A250" s="107" t="s">
        <v>798</v>
      </c>
      <c r="B250" s="155" t="s">
        <v>38</v>
      </c>
      <c r="C250" s="53" t="s">
        <v>799</v>
      </c>
      <c r="D250" s="53" t="s">
        <v>910</v>
      </c>
      <c r="E250" s="98" t="s">
        <v>209</v>
      </c>
      <c r="F250" s="159">
        <v>8</v>
      </c>
      <c r="G250" s="77">
        <f t="shared" si="6"/>
        <v>120</v>
      </c>
    </row>
    <row r="251" spans="1:7" ht="25.5">
      <c r="A251" s="100" t="s">
        <v>800</v>
      </c>
      <c r="B251" s="153" t="s">
        <v>38</v>
      </c>
      <c r="C251" s="53" t="s">
        <v>170</v>
      </c>
      <c r="D251" s="53" t="s">
        <v>911</v>
      </c>
      <c r="E251" s="53" t="s">
        <v>171</v>
      </c>
      <c r="F251" s="160">
        <v>3</v>
      </c>
      <c r="G251" s="77">
        <f t="shared" si="6"/>
        <v>45</v>
      </c>
    </row>
    <row r="252" spans="1:7" ht="38.25">
      <c r="A252" s="100" t="s">
        <v>801</v>
      </c>
      <c r="B252" s="153" t="s">
        <v>37</v>
      </c>
      <c r="C252" s="53" t="s">
        <v>802</v>
      </c>
      <c r="D252" s="53" t="s">
        <v>912</v>
      </c>
      <c r="E252" s="53" t="s">
        <v>121</v>
      </c>
      <c r="F252" s="160">
        <v>10</v>
      </c>
      <c r="G252" s="77">
        <f t="shared" si="6"/>
        <v>150</v>
      </c>
    </row>
    <row r="253" spans="1:7" ht="25.5">
      <c r="A253" s="107" t="s">
        <v>803</v>
      </c>
      <c r="B253" s="155" t="s">
        <v>37</v>
      </c>
      <c r="C253" s="53" t="s">
        <v>804</v>
      </c>
      <c r="D253" s="53" t="s">
        <v>805</v>
      </c>
      <c r="E253" s="98" t="s">
        <v>61</v>
      </c>
      <c r="F253" s="159">
        <v>6.5</v>
      </c>
      <c r="G253" s="77">
        <f t="shared" si="6"/>
        <v>97.5</v>
      </c>
    </row>
    <row r="254" spans="1:7" ht="51">
      <c r="A254" s="107" t="s">
        <v>806</v>
      </c>
      <c r="B254" s="78" t="s">
        <v>37</v>
      </c>
      <c r="C254" s="53" t="s">
        <v>807</v>
      </c>
      <c r="D254" s="53" t="s">
        <v>913</v>
      </c>
      <c r="E254" s="98" t="s">
        <v>61</v>
      </c>
      <c r="F254" s="158">
        <v>16.5</v>
      </c>
      <c r="G254" s="77">
        <f t="shared" si="6"/>
        <v>247.5</v>
      </c>
    </row>
    <row r="255" spans="1:7" ht="25.5">
      <c r="A255" s="107" t="s">
        <v>808</v>
      </c>
      <c r="B255" s="155" t="s">
        <v>37</v>
      </c>
      <c r="C255" s="53" t="s">
        <v>809</v>
      </c>
      <c r="D255" s="70" t="s">
        <v>135</v>
      </c>
      <c r="E255" s="98" t="s">
        <v>859</v>
      </c>
      <c r="F255" s="158">
        <v>3.5</v>
      </c>
      <c r="G255" s="77">
        <f t="shared" si="6"/>
        <v>52.5</v>
      </c>
    </row>
    <row r="256" spans="1:7" ht="25.5">
      <c r="A256" s="107" t="s">
        <v>810</v>
      </c>
      <c r="B256" s="155" t="s">
        <v>37</v>
      </c>
      <c r="C256" s="53" t="s">
        <v>811</v>
      </c>
      <c r="D256" s="70" t="s">
        <v>812</v>
      </c>
      <c r="E256" s="98" t="s">
        <v>118</v>
      </c>
      <c r="F256" s="159">
        <v>3</v>
      </c>
      <c r="G256" s="77">
        <f t="shared" si="6"/>
        <v>45</v>
      </c>
    </row>
    <row r="257" spans="1:7" ht="25.5">
      <c r="A257" s="107" t="s">
        <v>813</v>
      </c>
      <c r="B257" s="155" t="s">
        <v>39</v>
      </c>
      <c r="C257" s="53" t="s">
        <v>814</v>
      </c>
      <c r="D257" s="70" t="s">
        <v>135</v>
      </c>
      <c r="E257" s="98" t="s">
        <v>88</v>
      </c>
      <c r="F257" s="158">
        <v>4.5</v>
      </c>
      <c r="G257" s="77">
        <f t="shared" si="6"/>
        <v>67.5</v>
      </c>
    </row>
    <row r="258" spans="1:7" ht="25.5">
      <c r="A258" s="107" t="s">
        <v>815</v>
      </c>
      <c r="B258" s="155" t="s">
        <v>39</v>
      </c>
      <c r="C258" s="53" t="s">
        <v>816</v>
      </c>
      <c r="D258" s="70" t="s">
        <v>817</v>
      </c>
      <c r="E258" s="98" t="s">
        <v>818</v>
      </c>
      <c r="F258" s="158">
        <v>3.5</v>
      </c>
      <c r="G258" s="77">
        <f t="shared" si="6"/>
        <v>52.5</v>
      </c>
    </row>
    <row r="259" spans="1:7" ht="25.5">
      <c r="A259" s="107" t="s">
        <v>819</v>
      </c>
      <c r="B259" s="153" t="s">
        <v>40</v>
      </c>
      <c r="C259" s="53" t="s">
        <v>133</v>
      </c>
      <c r="D259" s="53" t="s">
        <v>820</v>
      </c>
      <c r="E259" s="98" t="s">
        <v>821</v>
      </c>
      <c r="F259" s="159">
        <v>9</v>
      </c>
      <c r="G259" s="77">
        <f t="shared" si="6"/>
        <v>207</v>
      </c>
    </row>
    <row r="260" spans="1:7" ht="12.75">
      <c r="A260" s="100" t="s">
        <v>822</v>
      </c>
      <c r="B260" s="153" t="s">
        <v>41</v>
      </c>
      <c r="C260" s="53" t="s">
        <v>823</v>
      </c>
      <c r="D260" s="53" t="s">
        <v>824</v>
      </c>
      <c r="E260" s="53" t="s">
        <v>122</v>
      </c>
      <c r="F260" s="160">
        <v>3</v>
      </c>
      <c r="G260" s="77">
        <f t="shared" ref="G260:G270" si="7">IF(B260="SZ",F260*22,IF(B260="ZG",F260*23,IF(B260="OW",F260*15,IF(B260="NW",F260*15,IF(B260="UR",F260*15,IF(B260="LU",F260*23,))))))</f>
        <v>66</v>
      </c>
    </row>
    <row r="261" spans="1:7" ht="25.5">
      <c r="A261" s="100" t="s">
        <v>825</v>
      </c>
      <c r="B261" s="153" t="s">
        <v>41</v>
      </c>
      <c r="C261" s="53" t="s">
        <v>826</v>
      </c>
      <c r="D261" s="53" t="s">
        <v>827</v>
      </c>
      <c r="E261" s="53" t="s">
        <v>122</v>
      </c>
      <c r="F261" s="160">
        <v>3</v>
      </c>
      <c r="G261" s="77">
        <f t="shared" si="7"/>
        <v>66</v>
      </c>
    </row>
    <row r="262" spans="1:7" ht="25.5">
      <c r="A262" s="100" t="s">
        <v>828</v>
      </c>
      <c r="B262" s="153" t="s">
        <v>37</v>
      </c>
      <c r="C262" s="53" t="s">
        <v>172</v>
      </c>
      <c r="D262" s="53" t="s">
        <v>717</v>
      </c>
      <c r="E262" s="53" t="s">
        <v>122</v>
      </c>
      <c r="F262" s="160">
        <v>4</v>
      </c>
      <c r="G262" s="77">
        <f t="shared" si="7"/>
        <v>60</v>
      </c>
    </row>
    <row r="263" spans="1:7" ht="25.5">
      <c r="A263" s="100" t="s">
        <v>829</v>
      </c>
      <c r="B263" s="153" t="s">
        <v>38</v>
      </c>
      <c r="C263" s="53" t="s">
        <v>830</v>
      </c>
      <c r="D263" s="53" t="s">
        <v>916</v>
      </c>
      <c r="E263" s="53" t="s">
        <v>78</v>
      </c>
      <c r="F263" s="160">
        <v>6</v>
      </c>
      <c r="G263" s="77">
        <f t="shared" si="7"/>
        <v>90</v>
      </c>
    </row>
    <row r="264" spans="1:7" ht="12.75">
      <c r="A264" s="100" t="s">
        <v>831</v>
      </c>
      <c r="B264" s="153" t="s">
        <v>40</v>
      </c>
      <c r="C264" s="53" t="s">
        <v>146</v>
      </c>
      <c r="D264" s="53" t="s">
        <v>832</v>
      </c>
      <c r="E264" s="53" t="s">
        <v>96</v>
      </c>
      <c r="F264" s="160">
        <v>8</v>
      </c>
      <c r="G264" s="77">
        <f t="shared" si="7"/>
        <v>184</v>
      </c>
    </row>
    <row r="265" spans="1:7" ht="25.5">
      <c r="A265" s="70" t="s">
        <v>833</v>
      </c>
      <c r="B265" s="153" t="s">
        <v>40</v>
      </c>
      <c r="C265" s="53" t="s">
        <v>834</v>
      </c>
      <c r="D265" s="53" t="s">
        <v>835</v>
      </c>
      <c r="E265" s="98" t="s">
        <v>96</v>
      </c>
      <c r="F265" s="158">
        <v>9</v>
      </c>
      <c r="G265" s="77">
        <f t="shared" si="7"/>
        <v>207</v>
      </c>
    </row>
    <row r="266" spans="1:7" ht="24">
      <c r="A266" s="100" t="s">
        <v>836</v>
      </c>
      <c r="B266" s="153" t="s">
        <v>40</v>
      </c>
      <c r="C266" s="152" t="s">
        <v>151</v>
      </c>
      <c r="D266" s="152" t="s">
        <v>549</v>
      </c>
      <c r="E266" s="152" t="s">
        <v>96</v>
      </c>
      <c r="F266" s="160">
        <v>4</v>
      </c>
      <c r="G266" s="77">
        <f t="shared" si="7"/>
        <v>92</v>
      </c>
    </row>
    <row r="267" spans="1:7" ht="24">
      <c r="A267" s="100" t="s">
        <v>837</v>
      </c>
      <c r="B267" s="153" t="s">
        <v>40</v>
      </c>
      <c r="C267" s="152" t="s">
        <v>838</v>
      </c>
      <c r="D267" s="152" t="s">
        <v>914</v>
      </c>
      <c r="E267" s="152" t="s">
        <v>81</v>
      </c>
      <c r="F267" s="160">
        <v>10</v>
      </c>
      <c r="G267" s="77">
        <f t="shared" si="7"/>
        <v>230</v>
      </c>
    </row>
    <row r="268" spans="1:7" ht="24">
      <c r="A268" s="100" t="s">
        <v>839</v>
      </c>
      <c r="B268" s="153" t="s">
        <v>40</v>
      </c>
      <c r="C268" s="152" t="s">
        <v>840</v>
      </c>
      <c r="D268" s="152" t="s">
        <v>841</v>
      </c>
      <c r="E268" s="152" t="s">
        <v>81</v>
      </c>
      <c r="F268" s="160">
        <v>6</v>
      </c>
      <c r="G268" s="77">
        <f t="shared" si="7"/>
        <v>138</v>
      </c>
    </row>
    <row r="269" spans="1:7" ht="48">
      <c r="A269" s="100" t="s">
        <v>842</v>
      </c>
      <c r="B269" s="153" t="s">
        <v>40</v>
      </c>
      <c r="C269" s="152" t="s">
        <v>843</v>
      </c>
      <c r="D269" s="152" t="s">
        <v>915</v>
      </c>
      <c r="E269" s="152" t="s">
        <v>81</v>
      </c>
      <c r="F269" s="160">
        <v>10.5</v>
      </c>
      <c r="G269" s="77">
        <f t="shared" si="7"/>
        <v>241.5</v>
      </c>
    </row>
    <row r="270" spans="1:7" ht="24">
      <c r="A270" s="100" t="s">
        <v>844</v>
      </c>
      <c r="B270" s="153" t="s">
        <v>40</v>
      </c>
      <c r="C270" s="152" t="s">
        <v>154</v>
      </c>
      <c r="D270" s="152" t="s">
        <v>845</v>
      </c>
      <c r="E270" s="152" t="s">
        <v>81</v>
      </c>
      <c r="F270" s="160">
        <v>3</v>
      </c>
      <c r="G270" s="77">
        <f t="shared" si="7"/>
        <v>69</v>
      </c>
    </row>
  </sheetData>
  <sheetProtection selectLockedCells="1"/>
  <autoFilter ref="A8:G270" xr:uid="{00000000-0009-0000-0000-00000A000000}">
    <sortState xmlns:xlrd2="http://schemas.microsoft.com/office/spreadsheetml/2017/richdata2" ref="A9:G184">
      <sortCondition ref="A171:A184"/>
    </sortState>
  </autoFilter>
  <sortState xmlns:xlrd2="http://schemas.microsoft.com/office/spreadsheetml/2017/richdata2" ref="A10:G265">
    <sortCondition ref="A10:A265"/>
  </sortState>
  <mergeCells count="3">
    <mergeCell ref="A3:B3"/>
    <mergeCell ref="C5:D5"/>
    <mergeCell ref="C6:D6"/>
  </mergeCells>
  <phoneticPr fontId="35" type="noConversion"/>
  <conditionalFormatting sqref="A1:A1048576">
    <cfRule type="duplicateValues" dxfId="58" priority="1"/>
  </conditionalFormatting>
  <hyperlinks>
    <hyperlink ref="C6" r:id="rId1" xr:uid="{00000000-0004-0000-0A00-000000000000}"/>
  </hyperlinks>
  <pageMargins left="0.27559055118110237" right="0.19685039370078741" top="0.39370078740157483" bottom="0.39370078740157483" header="0.31496062992125984" footer="0.31496062992125984"/>
  <pageSetup paperSize="9" fitToHeight="0"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3CE304-0E98-4B8C-990D-5F7904D59932}">
  <dimension ref="A1:A7"/>
  <sheetViews>
    <sheetView workbookViewId="0"/>
  </sheetViews>
  <sheetFormatPr baseColWidth="10" defaultRowHeight="15"/>
  <sheetData>
    <row r="1" spans="1:1">
      <c r="A1" s="85" t="s">
        <v>176</v>
      </c>
    </row>
    <row r="2" spans="1:1">
      <c r="A2" t="s">
        <v>38</v>
      </c>
    </row>
    <row r="3" spans="1:1">
      <c r="A3" t="s">
        <v>37</v>
      </c>
    </row>
    <row r="4" spans="1:1">
      <c r="A4" t="s">
        <v>39</v>
      </c>
    </row>
    <row r="5" spans="1:1">
      <c r="A5" t="s">
        <v>40</v>
      </c>
    </row>
    <row r="6" spans="1:1">
      <c r="A6" t="s">
        <v>41</v>
      </c>
    </row>
    <row r="7" spans="1:1">
      <c r="A7" t="s">
        <v>42</v>
      </c>
    </row>
  </sheetData>
  <conditionalFormatting sqref="A1">
    <cfRule type="duplicateValues" dxfId="57" priority="1"/>
  </conditionalFormatting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5"/>
  <dimension ref="A1:B21"/>
  <sheetViews>
    <sheetView workbookViewId="0"/>
  </sheetViews>
  <sheetFormatPr baseColWidth="10" defaultColWidth="11.42578125" defaultRowHeight="14.25"/>
  <cols>
    <col min="1" max="1" width="31.85546875" style="8" customWidth="1"/>
    <col min="2" max="2" width="11.42578125" style="9"/>
    <col min="3" max="16384" width="11.42578125" style="8"/>
  </cols>
  <sheetData>
    <row r="1" spans="1:1">
      <c r="A1" s="8" t="s">
        <v>5</v>
      </c>
    </row>
    <row r="2" spans="1:1">
      <c r="A2" s="10" t="s">
        <v>43</v>
      </c>
    </row>
    <row r="3" spans="1:1">
      <c r="A3" s="10" t="s">
        <v>44</v>
      </c>
    </row>
    <row r="4" spans="1:1">
      <c r="A4" s="10" t="s">
        <v>45</v>
      </c>
    </row>
    <row r="5" spans="1:1">
      <c r="A5" s="10" t="s">
        <v>46</v>
      </c>
    </row>
    <row r="6" spans="1:1">
      <c r="A6" s="10" t="s">
        <v>47</v>
      </c>
    </row>
    <row r="7" spans="1:1">
      <c r="A7" s="10" t="s">
        <v>48</v>
      </c>
    </row>
    <row r="8" spans="1:1">
      <c r="A8" s="10" t="s">
        <v>49</v>
      </c>
    </row>
    <row r="9" spans="1:1">
      <c r="A9" s="10" t="s">
        <v>50</v>
      </c>
    </row>
    <row r="10" spans="1:1">
      <c r="A10" s="10" t="s">
        <v>51</v>
      </c>
    </row>
    <row r="11" spans="1:1">
      <c r="A11" s="10" t="s">
        <v>52</v>
      </c>
    </row>
    <row r="12" spans="1:1">
      <c r="A12" s="10" t="s">
        <v>53</v>
      </c>
    </row>
    <row r="13" spans="1:1">
      <c r="A13" s="10" t="s">
        <v>54</v>
      </c>
    </row>
    <row r="14" spans="1:1">
      <c r="A14" s="10" t="s">
        <v>55</v>
      </c>
    </row>
    <row r="15" spans="1:1">
      <c r="A15" s="11" t="s">
        <v>56</v>
      </c>
    </row>
    <row r="16" spans="1:1">
      <c r="A16" s="10" t="s">
        <v>57</v>
      </c>
    </row>
    <row r="17" spans="1:1">
      <c r="A17" s="10" t="s">
        <v>58</v>
      </c>
    </row>
    <row r="18" spans="1:1">
      <c r="A18" s="8" t="s">
        <v>123</v>
      </c>
    </row>
    <row r="19" spans="1:1">
      <c r="A19" s="8" t="s">
        <v>124</v>
      </c>
    </row>
    <row r="20" spans="1:1">
      <c r="A20" s="10" t="s">
        <v>59</v>
      </c>
    </row>
    <row r="21" spans="1:1">
      <c r="A21" s="10" t="s">
        <v>60</v>
      </c>
    </row>
  </sheetData>
  <sheetProtection selectLockedCells="1" selectUnlockedCells="1"/>
  <sortState xmlns:xlrd2="http://schemas.microsoft.com/office/spreadsheetml/2017/richdata2" ref="A2:A17">
    <sortCondition ref="A2"/>
  </sortState>
  <customSheetViews>
    <customSheetView guid="{E69C0705-7192-4773-BF95-9666703BF23E}" state="hidden">
      <selection activeCell="B31" sqref="B31"/>
      <pageMargins left="0" right="0" top="0" bottom="0" header="0" footer="0"/>
      <pageSetup paperSize="9" orientation="portrait" r:id="rId1"/>
    </customSheetView>
  </customSheetViews>
  <pageMargins left="0.7" right="0.7" top="0.78740157499999996" bottom="0.78740157499999996" header="0.3" footer="0.3"/>
  <pageSetup paperSize="9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8">
    <tabColor theme="1" tint="0.499984740745262"/>
  </sheetPr>
  <dimension ref="A1:M82"/>
  <sheetViews>
    <sheetView topLeftCell="A17" workbookViewId="0">
      <selection activeCell="C41" sqref="C41"/>
    </sheetView>
  </sheetViews>
  <sheetFormatPr baseColWidth="10" defaultColWidth="10.140625" defaultRowHeight="12"/>
  <cols>
    <col min="1" max="1" width="8.140625" style="97" customWidth="1"/>
    <col min="2" max="2" width="4.42578125" style="88" customWidth="1"/>
    <col min="3" max="4" width="27.140625" style="87" customWidth="1"/>
    <col min="5" max="5" width="20.28515625" style="95" customWidth="1"/>
    <col min="6" max="6" width="5.28515625" style="95" customWidth="1"/>
    <col min="7" max="7" width="10.140625" style="157"/>
    <col min="8" max="8" width="5.5703125" style="96" customWidth="1"/>
    <col min="9" max="9" width="5.140625" style="96" customWidth="1"/>
    <col min="10" max="10" width="5.5703125" style="96" customWidth="1"/>
    <col min="11" max="11" width="7.42578125" style="96" customWidth="1"/>
    <col min="12" max="12" width="11.140625" style="96" customWidth="1"/>
    <col min="13" max="13" width="9.42578125" style="96" customWidth="1"/>
    <col min="14" max="16384" width="10.140625" style="96"/>
  </cols>
  <sheetData>
    <row r="1" spans="1:13">
      <c r="A1" s="85"/>
      <c r="B1" s="86"/>
      <c r="C1" s="99"/>
      <c r="D1" s="99"/>
      <c r="E1" s="97"/>
      <c r="F1" s="122"/>
      <c r="G1" s="122"/>
      <c r="H1" s="124">
        <v>2</v>
      </c>
      <c r="I1" s="124">
        <v>3</v>
      </c>
      <c r="J1" s="124">
        <v>4</v>
      </c>
      <c r="K1" s="124">
        <v>5</v>
      </c>
      <c r="L1" s="124">
        <v>6</v>
      </c>
      <c r="M1" s="125">
        <v>7</v>
      </c>
    </row>
    <row r="2" spans="1:13" ht="24">
      <c r="A2" s="85" t="s">
        <v>176</v>
      </c>
      <c r="B2" s="28" t="s">
        <v>852</v>
      </c>
      <c r="C2" s="28" t="s">
        <v>853</v>
      </c>
      <c r="D2" s="28" t="s">
        <v>854</v>
      </c>
      <c r="E2" s="28" t="s">
        <v>855</v>
      </c>
      <c r="F2" s="29" t="s">
        <v>856</v>
      </c>
      <c r="G2" s="156" t="s">
        <v>857</v>
      </c>
      <c r="H2" s="75" t="s">
        <v>67</v>
      </c>
      <c r="I2" s="76" t="s">
        <v>68</v>
      </c>
      <c r="J2" s="76" t="s">
        <v>11</v>
      </c>
      <c r="K2" s="76" t="s">
        <v>12</v>
      </c>
      <c r="L2" s="74" t="s">
        <v>69</v>
      </c>
      <c r="M2" s="123" t="s">
        <v>14</v>
      </c>
    </row>
    <row r="3" spans="1:13" ht="48">
      <c r="A3" s="92" t="s">
        <v>204</v>
      </c>
      <c r="B3" s="93" t="str">
        <f>VLOOKUP($A3,'Kursliste gesamt'!$A$9:$G$216,H$1,0)</f>
        <v>NW</v>
      </c>
      <c r="C3" s="93" t="str">
        <f>VLOOKUP($A3,'Kursliste gesamt'!$A$9:$G$216,I$1,0)</f>
        <v>CANTIENICA® -Training: Stärkt von innen nach aussen und von unten nach oben, für Entspannung und Leichtigkeit im Leben und im Berufsalltag.</v>
      </c>
      <c r="D3" s="93" t="str">
        <f>VLOOKUP($A3,'Kursliste gesamt'!$A$9:$G$216,J$1,0)</f>
        <v>Mo 12.10, 19.10, 26.10, 2.11, 9.11, 16.11.26, 18.00 - 19.00 Uhr</v>
      </c>
      <c r="E3" s="93" t="str">
        <f>VLOOKUP($A3,'Kursliste gesamt'!$A$9:$G$216,K$1,0)</f>
        <v>LP</v>
      </c>
      <c r="F3" s="93">
        <f>VLOOKUP($A3,'Kursliste gesamt'!$A$9:$G$216,L$1,0)</f>
        <v>6</v>
      </c>
      <c r="G3" s="66">
        <f>VLOOKUP($A3,'Kursliste gesamt'!$A$9:$G$216,M$1,0)</f>
        <v>90</v>
      </c>
    </row>
    <row r="4" spans="1:13" ht="24">
      <c r="A4" s="92" t="s">
        <v>207</v>
      </c>
      <c r="B4" s="93" t="str">
        <f>VLOOKUP($A4,'Kursliste gesamt'!$A$9:$G$216,H$1,0)</f>
        <v>NW</v>
      </c>
      <c r="C4" s="93" t="str">
        <f>VLOOKUP($A4,'Kursliste gesamt'!$A$9:$G$216,I$1,0)</f>
        <v>Psychologie im Schulzimmer und wie man sie für sich nutzen kann</v>
      </c>
      <c r="D4" s="93" t="str">
        <f>VLOOKUP($A4,'Kursliste gesamt'!$A$9:$G$216,J$1,0)</f>
        <v>Mi 4.11.26, 13.30 - 17.00 Uhr</v>
      </c>
      <c r="E4" s="93" t="str">
        <f>VLOOKUP($A4,'Kursliste gesamt'!$A$9:$G$216,K$1,0)</f>
        <v>LP, SHP</v>
      </c>
      <c r="F4" s="93">
        <f>VLOOKUP($A4,'Kursliste gesamt'!$A$9:$G$216,L$1,0)</f>
        <v>3.5</v>
      </c>
      <c r="G4" s="66">
        <f>VLOOKUP($A4,'Kursliste gesamt'!$A$9:$G$216,M$1,0)</f>
        <v>52.5</v>
      </c>
    </row>
    <row r="5" spans="1:13" ht="24">
      <c r="A5" s="92" t="s">
        <v>210</v>
      </c>
      <c r="B5" s="93" t="str">
        <f>VLOOKUP($A5,'Kursliste gesamt'!$A$9:$G$216,H$1,0)</f>
        <v>NW</v>
      </c>
      <c r="C5" s="93" t="str">
        <f>VLOOKUP($A5,'Kursliste gesamt'!$A$9:$G$216,I$1,0)</f>
        <v>Boxenstopp: Wie geht es mir als Lehrperson?</v>
      </c>
      <c r="D5" s="93" t="str">
        <f>VLOOKUP($A5,'Kursliste gesamt'!$A$9:$G$216,J$1,0)</f>
        <v>Mi 18.11.26, 13.30 - 17.30 Uhr (+ 4 h individuelles E-Learning)</v>
      </c>
      <c r="E5" s="93" t="str">
        <f>VLOOKUP($A5,'Kursliste gesamt'!$A$9:$G$216,K$1,0)</f>
        <v>Z 1 - 3, SHP, Logo, DaZ</v>
      </c>
      <c r="F5" s="93">
        <f>VLOOKUP($A5,'Kursliste gesamt'!$A$9:$G$216,L$1,0)</f>
        <v>8</v>
      </c>
      <c r="G5" s="66">
        <f>VLOOKUP($A5,'Kursliste gesamt'!$A$9:$G$216,M$1,0)</f>
        <v>120</v>
      </c>
    </row>
    <row r="6" spans="1:13" ht="24">
      <c r="A6" s="92" t="s">
        <v>211</v>
      </c>
      <c r="B6" s="93" t="str">
        <f>VLOOKUP($A6,'Kursliste gesamt'!$A$9:$G$216,H$1,0)</f>
        <v>NW</v>
      </c>
      <c r="C6" s="93" t="str">
        <f>VLOOKUP($A6,'Kursliste gesamt'!$A$9:$G$216,I$1,0)</f>
        <v>Selbstverteidigungskurs für Frauen</v>
      </c>
      <c r="D6" s="93" t="str">
        <f>VLOOKUP($A6,'Kursliste gesamt'!$A$9:$G$216,J$1,0)</f>
        <v>Do 18.2, 25.2, 4.3, 11.3, 18.3, 25.3.27, 19.30 - 21.30 Uhr</v>
      </c>
      <c r="E6" s="93" t="str">
        <f>VLOOKUP($A6,'Kursliste gesamt'!$A$9:$G$216,K$1,0)</f>
        <v>Alle Frauen</v>
      </c>
      <c r="F6" s="93">
        <f>VLOOKUP($A6,'Kursliste gesamt'!$A$9:$G$216,L$1,0)</f>
        <v>12</v>
      </c>
      <c r="G6" s="66">
        <f>VLOOKUP($A6,'Kursliste gesamt'!$A$9:$G$216,M$1,0)</f>
        <v>180</v>
      </c>
    </row>
    <row r="7" spans="1:13" ht="24">
      <c r="A7" s="92" t="s">
        <v>234</v>
      </c>
      <c r="B7" s="93" t="str">
        <f>VLOOKUP($A7,'Kursliste gesamt'!$A$9:$G$216,H$1,0)</f>
        <v>NW</v>
      </c>
      <c r="C7" s="93" t="str">
        <f>VLOOKUP($A7,'Kursliste gesamt'!$A$9:$G$216,I$1,0)</f>
        <v>E-Learning «Kommunikationstraining für Lehrpersonen»</v>
      </c>
      <c r="D7" s="93" t="str">
        <f>VLOOKUP($A7,'Kursliste gesamt'!$A$9:$G$216,J$1,0)</f>
        <v>6h individuelles E-Learining (Zeitraum: August - Oktober 26)</v>
      </c>
      <c r="E7" s="93" t="str">
        <f>VLOOKUP($A7,'Kursliste gesamt'!$A$9:$G$216,K$1,0)</f>
        <v>LP</v>
      </c>
      <c r="F7" s="93">
        <f>VLOOKUP($A7,'Kursliste gesamt'!$A$9:$G$216,L$1,0)</f>
        <v>6</v>
      </c>
      <c r="G7" s="66">
        <f>VLOOKUP($A7,'Kursliste gesamt'!$A$9:$G$216,M$1,0)</f>
        <v>90</v>
      </c>
    </row>
    <row r="8" spans="1:13" ht="24">
      <c r="A8" s="92" t="s">
        <v>235</v>
      </c>
      <c r="B8" s="93" t="str">
        <f>VLOOKUP($A8,'Kursliste gesamt'!$A$9:$G$216,H$1,0)</f>
        <v>NW</v>
      </c>
      <c r="C8" s="93" t="str">
        <f>VLOOKUP($A8,'Kursliste gesamt'!$A$9:$G$216,I$1,0)</f>
        <v>Achtsame und wirksame Gesprächsführung mit (einzelnen) Kindern</v>
      </c>
      <c r="D8" s="93" t="str">
        <f>VLOOKUP($A8,'Kursliste gesamt'!$A$9:$G$216,J$1,0)</f>
        <v>Mi 17.2, 3.3.27, 16.30 - 18.00 Uhr</v>
      </c>
      <c r="E8" s="93" t="str">
        <f>VLOOKUP($A8,'Kursliste gesamt'!$A$9:$G$216,K$1,0)</f>
        <v>Z 1 + 2, SHP, DaZ, Logo</v>
      </c>
      <c r="F8" s="93">
        <f>VLOOKUP($A8,'Kursliste gesamt'!$A$9:$G$216,L$1,0)</f>
        <v>3</v>
      </c>
      <c r="G8" s="66">
        <f>VLOOKUP($A8,'Kursliste gesamt'!$A$9:$G$216,M$1,0)</f>
        <v>45</v>
      </c>
    </row>
    <row r="9" spans="1:13" ht="24">
      <c r="A9" s="92" t="s">
        <v>267</v>
      </c>
      <c r="B9" s="93" t="str">
        <f>VLOOKUP($A9,'Kursliste gesamt'!$A$9:$G$480,H$1,0)</f>
        <v>NW</v>
      </c>
      <c r="C9" s="93" t="str">
        <f>VLOOKUP($A9,'Kursliste gesamt'!$A$9:$G$480,I$1,0)</f>
        <v>Praxislabor Achtsamkeit – Mehr Präsenz und Ruhe im Schulalltag</v>
      </c>
      <c r="D9" s="93" t="str">
        <f>VLOOKUP($A9,'Kursliste gesamt'!$A$9:$G$480,J$1,0)</f>
        <v>Mi 26.8.26, 14.00 - 16.30 Uhr</v>
      </c>
      <c r="E9" s="93" t="str">
        <f>VLOOKUP($A9,'Kursliste gesamt'!$A$9:$G$480,K$1,0)</f>
        <v>LP</v>
      </c>
      <c r="F9" s="93">
        <f>VLOOKUP($A9,'Kursliste gesamt'!$A$9:$G$480,L$1,0)</f>
        <v>2.5</v>
      </c>
      <c r="G9" s="66">
        <f>VLOOKUP($A9,'Kursliste gesamt'!$A$9:$G$480,M$1,0)</f>
        <v>37.5</v>
      </c>
    </row>
    <row r="10" spans="1:13">
      <c r="A10" s="120" t="s">
        <v>270</v>
      </c>
      <c r="B10" s="93" t="str">
        <f>VLOOKUP($A10,'Kursliste gesamt'!$A$9:$G$480,H$1,0)</f>
        <v>NW</v>
      </c>
      <c r="C10" s="93" t="str">
        <f>VLOOKUP($A10,'Kursliste gesamt'!$A$9:$G$480,I$1,0)</f>
        <v>chili - Stark im Konflikt</v>
      </c>
      <c r="D10" s="93" t="str">
        <f>VLOOKUP($A10,'Kursliste gesamt'!$A$9:$G$480,J$1,0)</f>
        <v>Mi 2.9.26, 13.30 - 17.00 Uhr</v>
      </c>
      <c r="E10" s="93" t="str">
        <f>VLOOKUP($A10,'Kursliste gesamt'!$A$9:$G$480,K$1,0)</f>
        <v>US, Z 2, SHP</v>
      </c>
      <c r="F10" s="93">
        <f>VLOOKUP($A10,'Kursliste gesamt'!$A$9:$G$480,L$1,0)</f>
        <v>3.5</v>
      </c>
      <c r="G10" s="66">
        <f>VLOOKUP($A10,'Kursliste gesamt'!$A$9:$G$480,M$1,0)</f>
        <v>52.5</v>
      </c>
    </row>
    <row r="11" spans="1:13" ht="24">
      <c r="A11" s="120" t="s">
        <v>273</v>
      </c>
      <c r="B11" s="93" t="str">
        <f>VLOOKUP($A11,'Kursliste gesamt'!$A$9:$G$480,H$1,0)</f>
        <v>NW</v>
      </c>
      <c r="C11" s="93" t="str">
        <f>VLOOKUP($A11,'Kursliste gesamt'!$A$9:$G$480,I$1,0)</f>
        <v>BäuMIX Schlemmen - Tipps und Tricks rund ums Kochen und Backen am Feuer</v>
      </c>
      <c r="D11" s="93" t="str">
        <f>VLOOKUP($A11,'Kursliste gesamt'!$A$9:$G$480,J$1,0)</f>
        <v>Mi 9.9.26, 13.30 - 19.30 Uhr</v>
      </c>
      <c r="E11" s="93" t="str">
        <f>VLOOKUP($A11,'Kursliste gesamt'!$A$9:$G$480,K$1,0)</f>
        <v>LP</v>
      </c>
      <c r="F11" s="93">
        <f>VLOOKUP($A11,'Kursliste gesamt'!$A$9:$G$480,L$1,0)</f>
        <v>6</v>
      </c>
      <c r="G11" s="66">
        <f>VLOOKUP($A11,'Kursliste gesamt'!$A$9:$G$480,M$1,0)</f>
        <v>90</v>
      </c>
    </row>
    <row r="12" spans="1:13" ht="24">
      <c r="A12" s="121" t="s">
        <v>276</v>
      </c>
      <c r="B12" s="93" t="str">
        <f>VLOOKUP($A12,'Kursliste gesamt'!$A$9:$G$480,H$1,0)</f>
        <v>NW</v>
      </c>
      <c r="C12" s="93" t="str">
        <f>VLOOKUP($A12,'Kursliste gesamt'!$A$9:$G$480,I$1,0)</f>
        <v>BäuMIX Ofenbauen - Ein Kurs rund ums Ofen-Bauen und Einheizen!</v>
      </c>
      <c r="D12" s="93" t="str">
        <f>VLOOKUP($A12,'Kursliste gesamt'!$A$9:$G$480,J$1,0)</f>
        <v>Mi 4.11.26, 13.30 - 19.30 Uhr</v>
      </c>
      <c r="E12" s="93" t="str">
        <f>VLOOKUP($A12,'Kursliste gesamt'!$A$9:$G$480,K$1,0)</f>
        <v>LP</v>
      </c>
      <c r="F12" s="93">
        <f>VLOOKUP($A12,'Kursliste gesamt'!$A$9:$G$480,L$1,0)</f>
        <v>6</v>
      </c>
      <c r="G12" s="66">
        <f>VLOOKUP($A12,'Kursliste gesamt'!$A$9:$G$480,M$1,0)</f>
        <v>90</v>
      </c>
    </row>
    <row r="13" spans="1:13" ht="24">
      <c r="A13" s="120" t="s">
        <v>279</v>
      </c>
      <c r="B13" s="93" t="str">
        <f>VLOOKUP($A13,'Kursliste gesamt'!$A$9:$G$480,H$1,0)</f>
        <v>NW</v>
      </c>
      <c r="C13" s="93" t="str">
        <f>VLOOKUP($A13,'Kursliste gesamt'!$A$9:$G$480,I$1,0)</f>
        <v>Hier entfacht dein Feuer - ein bäuMIX Resilienztraining</v>
      </c>
      <c r="D13" s="93" t="str">
        <f>VLOOKUP($A13,'Kursliste gesamt'!$A$9:$G$480,J$1,0)</f>
        <v>Mi 27.1.27, 13.30 - 19.30 Uhr</v>
      </c>
      <c r="E13" s="93" t="str">
        <f>VLOOKUP($A13,'Kursliste gesamt'!$A$9:$G$480,K$1,0)</f>
        <v>LP</v>
      </c>
      <c r="F13" s="93">
        <f>VLOOKUP($A13,'Kursliste gesamt'!$A$9:$G$480,L$1,0)</f>
        <v>6</v>
      </c>
      <c r="G13" s="66">
        <f>VLOOKUP($A13,'Kursliste gesamt'!$A$9:$G$480,M$1,0)</f>
        <v>90</v>
      </c>
    </row>
    <row r="14" spans="1:13" ht="24">
      <c r="A14" s="120" t="s">
        <v>282</v>
      </c>
      <c r="B14" s="93" t="str">
        <f>VLOOKUP($A14,'Kursliste gesamt'!$A$9:$G$480,H$1,0)</f>
        <v>NW</v>
      </c>
      <c r="C14" s="93" t="str">
        <f>VLOOKUP($A14,'Kursliste gesamt'!$A$9:$G$480,I$1,0)</f>
        <v>Kinder aus belasteten Familien erkennen und begleiten</v>
      </c>
      <c r="D14" s="93" t="str">
        <f>VLOOKUP($A14,'Kursliste gesamt'!$A$9:$G$480,J$1,0)</f>
        <v>Mi 3.3.27, 13.30 - 16.30 Uhr</v>
      </c>
      <c r="E14" s="93" t="str">
        <f>VLOOKUP($A14,'Kursliste gesamt'!$A$9:$G$480,K$1,0)</f>
        <v>LP</v>
      </c>
      <c r="F14" s="93">
        <f>VLOOKUP($A14,'Kursliste gesamt'!$A$9:$G$480,L$1,0)</f>
        <v>3</v>
      </c>
      <c r="G14" s="66">
        <f>VLOOKUP($A14,'Kursliste gesamt'!$A$9:$G$480,M$1,0)</f>
        <v>45</v>
      </c>
    </row>
    <row r="15" spans="1:13" ht="24">
      <c r="A15" s="121" t="s">
        <v>306</v>
      </c>
      <c r="B15" s="93" t="str">
        <f>VLOOKUP($A15,'Kursliste gesamt'!$A$9:$G$480,H$1,0)</f>
        <v>NW</v>
      </c>
      <c r="C15" s="93" t="str">
        <f>VLOOKUP($A15,'Kursliste gesamt'!$A$9:$G$480,I$1,0)</f>
        <v>Stark und mutig zur Schule - Ein tierisch bunter Unterricht!</v>
      </c>
      <c r="D15" s="93" t="str">
        <f>VLOOKUP($A15,'Kursliste gesamt'!$A$9:$G$480,J$1,0)</f>
        <v>Mi 11.11.26, 13.30 - 17.00 Uhr</v>
      </c>
      <c r="E15" s="93" t="str">
        <f>VLOOKUP($A15,'Kursliste gesamt'!$A$9:$G$480,K$1,0)</f>
        <v>Z 1 + 2, SHP, DaZ, Logo</v>
      </c>
      <c r="F15" s="93">
        <f>VLOOKUP($A15,'Kursliste gesamt'!$A$9:$G$480,L$1,0)</f>
        <v>3.5</v>
      </c>
      <c r="G15" s="66">
        <f>VLOOKUP($A15,'Kursliste gesamt'!$A$9:$G$480,M$1,0)</f>
        <v>52.5</v>
      </c>
    </row>
    <row r="16" spans="1:13" ht="24">
      <c r="A16" s="121" t="s">
        <v>309</v>
      </c>
      <c r="B16" s="93" t="str">
        <f>VLOOKUP($A16,'Kursliste gesamt'!$A$9:$G$480,H$1,0)</f>
        <v>NW</v>
      </c>
      <c r="C16" s="93" t="str">
        <f>VLOOKUP($A16,'Kursliste gesamt'!$A$9:$G$480,I$1,0)</f>
        <v>Das Gefühlshotel – Emotionen mit Kindern entdecken und verstehen</v>
      </c>
      <c r="D16" s="93" t="str">
        <f>VLOOKUP($A16,'Kursliste gesamt'!$A$9:$G$480,J$1,0)</f>
        <v>Sa 16.1.27, 09.00 - 17.00 Uhr</v>
      </c>
      <c r="E16" s="93" t="str">
        <f>VLOOKUP($A16,'Kursliste gesamt'!$A$9:$G$480,K$1,0)</f>
        <v>Z 1, MS I, SHP</v>
      </c>
      <c r="F16" s="93">
        <f>VLOOKUP($A16,'Kursliste gesamt'!$A$9:$G$480,L$1,0)</f>
        <v>7</v>
      </c>
      <c r="G16" s="66">
        <f>VLOOKUP($A16,'Kursliste gesamt'!$A$9:$G$480,M$1,0)</f>
        <v>105</v>
      </c>
    </row>
    <row r="17" spans="1:7" ht="36">
      <c r="A17" s="121" t="s">
        <v>313</v>
      </c>
      <c r="B17" s="93" t="str">
        <f>VLOOKUP($A17,'Kursliste gesamt'!$A$9:$G$480,H$1,0)</f>
        <v>NW</v>
      </c>
      <c r="C17" s="93" t="str">
        <f>VLOOKUP($A17,'Kursliste gesamt'!$A$9:$G$480,I$1,0)</f>
        <v>Integrative Begabungs- und Begabtenförderung im Zyklus 1 spielerisch, lustvoll und konkret umsetzen</v>
      </c>
      <c r="D17" s="93" t="str">
        <f>VLOOKUP($A17,'Kursliste gesamt'!$A$9:$G$480,J$1,0)</f>
        <v>Sa 20.2.27, 09.00 - 16.00 Uhr</v>
      </c>
      <c r="E17" s="93" t="str">
        <f>VLOOKUP($A17,'Kursliste gesamt'!$A$9:$G$480,K$1,0)</f>
        <v>Z 1, SHP, BBF</v>
      </c>
      <c r="F17" s="93">
        <f>VLOOKUP($A17,'Kursliste gesamt'!$A$9:$G$480,L$1,0)</f>
        <v>6</v>
      </c>
      <c r="G17" s="66">
        <f>VLOOKUP($A17,'Kursliste gesamt'!$A$9:$G$480,M$1,0)</f>
        <v>90</v>
      </c>
    </row>
    <row r="18" spans="1:7" ht="24">
      <c r="A18" s="121" t="s">
        <v>317</v>
      </c>
      <c r="B18" s="93" t="str">
        <f>VLOOKUP($A18,'Kursliste gesamt'!$A$9:$G$480,H$1,0)</f>
        <v>NW</v>
      </c>
      <c r="C18" s="93" t="str">
        <f>VLOOKUP($A18,'Kursliste gesamt'!$A$9:$G$480,I$1,0)</f>
        <v>Lerncoaching - Mache ich das nicht schon längst?</v>
      </c>
      <c r="D18" s="93" t="str">
        <f>VLOOKUP($A18,'Kursliste gesamt'!$A$9:$G$480,J$1,0)</f>
        <v>Mi 10.3.27, 13.30 - 17.30 Uhr (+ 4h individuelles E-Learning)</v>
      </c>
      <c r="E18" s="93" t="str">
        <f>VLOOKUP($A18,'Kursliste gesamt'!$A$9:$G$480,K$1,0)</f>
        <v>Z 1 - 3, SHP</v>
      </c>
      <c r="F18" s="93">
        <f>VLOOKUP($A18,'Kursliste gesamt'!$A$9:$G$480,L$1,0)</f>
        <v>8</v>
      </c>
      <c r="G18" s="66">
        <f>VLOOKUP($A18,'Kursliste gesamt'!$A$9:$G$480,M$1,0)</f>
        <v>120</v>
      </c>
    </row>
    <row r="19" spans="1:7" ht="24">
      <c r="A19" s="121" t="s">
        <v>319</v>
      </c>
      <c r="B19" s="93" t="str">
        <f>VLOOKUP($A19,'Kursliste gesamt'!$A$9:$G$480,H$1,0)</f>
        <v>NW</v>
      </c>
      <c r="C19" s="93" t="str">
        <f>VLOOKUP($A19,'Kursliste gesamt'!$A$9:$G$480,I$1,0)</f>
        <v>Wie Kinder trauern - Tod und Trauer in der Schule</v>
      </c>
      <c r="D19" s="93" t="str">
        <f>VLOOKUP($A19,'Kursliste gesamt'!$A$9:$G$480,J$1,0)</f>
        <v>Mi 14.10, 28.10.26, 14.00 - 16.30 Uhr</v>
      </c>
      <c r="E19" s="93" t="str">
        <f>VLOOKUP($A19,'Kursliste gesamt'!$A$9:$G$480,K$1,0)</f>
        <v>LP</v>
      </c>
      <c r="F19" s="93">
        <f>VLOOKUP($A19,'Kursliste gesamt'!$A$9:$G$480,L$1,0)</f>
        <v>5</v>
      </c>
      <c r="G19" s="66">
        <f>VLOOKUP($A19,'Kursliste gesamt'!$A$9:$G$480,M$1,0)</f>
        <v>75</v>
      </c>
    </row>
    <row r="20" spans="1:7" ht="24">
      <c r="A20" s="121" t="s">
        <v>346</v>
      </c>
      <c r="B20" s="93" t="str">
        <f>VLOOKUP($A20,'Kursliste gesamt'!$A$9:$G$480,H$1,0)</f>
        <v>NW</v>
      </c>
      <c r="C20" s="93" t="str">
        <f>VLOOKUP($A20,'Kursliste gesamt'!$A$9:$G$480,I$1,0)</f>
        <v>Escape-Spiele im Unterricht</v>
      </c>
      <c r="D20" s="93" t="str">
        <f>VLOOKUP($A20,'Kursliste gesamt'!$A$9:$G$480,J$1,0)</f>
        <v>Fr 11.9.26, 18.00 - 21.00 Uhr; Sa 12.9.26, 09.00 - 16.30 Uhr</v>
      </c>
      <c r="E20" s="93" t="str">
        <f>VLOOKUP($A20,'Kursliste gesamt'!$A$9:$G$480,K$1,0)</f>
        <v>LP</v>
      </c>
      <c r="F20" s="93">
        <f>VLOOKUP($A20,'Kursliste gesamt'!$A$9:$G$480,L$1,0)</f>
        <v>9.5</v>
      </c>
      <c r="G20" s="66">
        <f>VLOOKUP($A20,'Kursliste gesamt'!$A$9:$G$480,M$1,0)</f>
        <v>142.5</v>
      </c>
    </row>
    <row r="21" spans="1:7" ht="24">
      <c r="A21" s="121" t="s">
        <v>347</v>
      </c>
      <c r="B21" s="93" t="str">
        <f>VLOOKUP($A21,'Kursliste gesamt'!$A$9:$G$480,H$1,0)</f>
        <v>NW</v>
      </c>
      <c r="C21" s="93" t="str">
        <f>VLOOKUP($A21,'Kursliste gesamt'!$A$9:$G$480,I$1,0)</f>
        <v>Out of the Box into the Wald! Intuition als Grundlage der Kreativität</v>
      </c>
      <c r="D21" s="93" t="str">
        <f>VLOOKUP($A21,'Kursliste gesamt'!$A$9:$G$480,J$1,0)</f>
        <v>Mi 16.9.26, 13.30 - 17.00 Uhr</v>
      </c>
      <c r="E21" s="93" t="str">
        <f>VLOOKUP($A21,'Kursliste gesamt'!$A$9:$G$480,K$1,0)</f>
        <v>Z 1 + 2</v>
      </c>
      <c r="F21" s="93">
        <f>VLOOKUP($A21,'Kursliste gesamt'!$A$9:$G$480,L$1,0)</f>
        <v>3.5</v>
      </c>
      <c r="G21" s="66">
        <f>VLOOKUP($A21,'Kursliste gesamt'!$A$9:$G$480,M$1,0)</f>
        <v>52.5</v>
      </c>
    </row>
    <row r="22" spans="1:7" ht="24">
      <c r="A22" s="121" t="s">
        <v>349</v>
      </c>
      <c r="B22" s="93" t="str">
        <f>VLOOKUP($A22,'Kursliste gesamt'!$A$9:$G$480,H$1,0)</f>
        <v>NW</v>
      </c>
      <c r="C22" s="93" t="str">
        <f>VLOOKUP($A22,'Kursliste gesamt'!$A$9:$G$480,I$1,0)</f>
        <v>Workshop body'n brain: spielerisch die Konzentration fördern</v>
      </c>
      <c r="D22" s="93" t="str">
        <f>VLOOKUP($A22,'Kursliste gesamt'!$A$9:$G$480,J$1,0)</f>
        <v>Mi 14.4.27, 14.00 - 17.00 Uhr</v>
      </c>
      <c r="E22" s="93" t="str">
        <f>VLOOKUP($A22,'Kursliste gesamt'!$A$9:$G$480,K$1,0)</f>
        <v>LP</v>
      </c>
      <c r="F22" s="93">
        <f>VLOOKUP($A22,'Kursliste gesamt'!$A$9:$G$480,L$1,0)</f>
        <v>3</v>
      </c>
      <c r="G22" s="66">
        <f>VLOOKUP($A22,'Kursliste gesamt'!$A$9:$G$480,M$1,0)</f>
        <v>45</v>
      </c>
    </row>
    <row r="23" spans="1:7">
      <c r="A23" s="120" t="s">
        <v>363</v>
      </c>
      <c r="B23" s="93" t="str">
        <f>VLOOKUP($A23,'Kursliste gesamt'!$A$9:$G$480,H$1,0)</f>
        <v>NW</v>
      </c>
      <c r="C23" s="93" t="str">
        <f>VLOOKUP($A23,'Kursliste gesamt'!$A$9:$G$480,I$1,0)</f>
        <v>Sujet-Stempel für den Unterricht</v>
      </c>
      <c r="D23" s="93" t="str">
        <f>VLOOKUP($A23,'Kursliste gesamt'!$A$9:$G$480,J$1,0)</f>
        <v>Mi 28.10.26, 13.30 - 16.30 Uhr</v>
      </c>
      <c r="E23" s="93" t="str">
        <f>VLOOKUP($A23,'Kursliste gesamt'!$A$9:$G$480,K$1,0)</f>
        <v>Z 1 + 2</v>
      </c>
      <c r="F23" s="93">
        <f>VLOOKUP($A23,'Kursliste gesamt'!$A$9:$G$480,L$1,0)</f>
        <v>3</v>
      </c>
      <c r="G23" s="66">
        <f>VLOOKUP($A23,'Kursliste gesamt'!$A$9:$G$480,M$1,0)</f>
        <v>45</v>
      </c>
    </row>
    <row r="24" spans="1:7">
      <c r="A24" s="120" t="s">
        <v>365</v>
      </c>
      <c r="B24" s="93" t="str">
        <f>VLOOKUP($A24,'Kursliste gesamt'!$A$9:$G$480,H$1,0)</f>
        <v>NW</v>
      </c>
      <c r="C24" s="93" t="str">
        <f>VLOOKUP($A24,'Kursliste gesamt'!$A$9:$G$480,I$1,0)</f>
        <v>Raumgestaltung in Unterrichtszimmern</v>
      </c>
      <c r="D24" s="93" t="str">
        <f>VLOOKUP($A24,'Kursliste gesamt'!$A$9:$G$480,J$1,0)</f>
        <v>Mi 20.1.27, 13.30 - 16.30 Uhr (online)</v>
      </c>
      <c r="E24" s="93" t="str">
        <f>VLOOKUP($A24,'Kursliste gesamt'!$A$9:$G$480,K$1,0)</f>
        <v>Z 1 + 2</v>
      </c>
      <c r="F24" s="93">
        <f>VLOOKUP($A24,'Kursliste gesamt'!$A$9:$G$480,L$1,0)</f>
        <v>3</v>
      </c>
      <c r="G24" s="66">
        <f>VLOOKUP($A24,'Kursliste gesamt'!$A$9:$G$480,M$1,0)</f>
        <v>45</v>
      </c>
    </row>
    <row r="25" spans="1:7" ht="24">
      <c r="A25" s="120" t="s">
        <v>408</v>
      </c>
      <c r="B25" s="93" t="str">
        <f>VLOOKUP($A25,'Kursliste gesamt'!$A$9:$G$480,H$1,0)</f>
        <v>NW</v>
      </c>
      <c r="C25" s="93" t="str">
        <f>VLOOKUP($A25,'Kursliste gesamt'!$A$9:$G$480,I$1,0)</f>
        <v>Lust auf Lesen - Lesekompetenz im Zyklus 3 systematisch fördern</v>
      </c>
      <c r="D25" s="93" t="str">
        <f>VLOOKUP($A25,'Kursliste gesamt'!$A$9:$G$480,J$1,0)</f>
        <v>Mi 9.9., 25.11.26, 13.30 - 17.00 Uhr</v>
      </c>
      <c r="E25" s="93" t="str">
        <f>VLOOKUP($A25,'Kursliste gesamt'!$A$9:$G$480,K$1,0)</f>
        <v>Z 3, SHP</v>
      </c>
      <c r="F25" s="93">
        <f>VLOOKUP($A25,'Kursliste gesamt'!$A$9:$G$480,L$1,0)</f>
        <v>7.5</v>
      </c>
      <c r="G25" s="66">
        <f>VLOOKUP($A25,'Kursliste gesamt'!$A$9:$G$480,M$1,0)</f>
        <v>112.5</v>
      </c>
    </row>
    <row r="26" spans="1:7" ht="24">
      <c r="A26" s="120" t="s">
        <v>410</v>
      </c>
      <c r="B26" s="93" t="str">
        <f>VLOOKUP($A26,'Kursliste gesamt'!$A$9:$G$480,H$1,0)</f>
        <v>NW</v>
      </c>
      <c r="C26" s="93" t="str">
        <f>VLOOKUP($A26,'Kursliste gesamt'!$A$9:$G$480,I$1,0)</f>
        <v>Motivierende und wirksame Lese- und Schreibförderung</v>
      </c>
      <c r="D26" s="93" t="str">
        <f>VLOOKUP($A26,'Kursliste gesamt'!$A$9:$G$480,J$1,0)</f>
        <v>Mi 28.10.26, 13.30 - 17.15 Uhr</v>
      </c>
      <c r="E26" s="93" t="str">
        <f>VLOOKUP($A26,'Kursliste gesamt'!$A$9:$G$480,K$1,0)</f>
        <v>Z 2</v>
      </c>
      <c r="F26" s="93">
        <f>VLOOKUP($A26,'Kursliste gesamt'!$A$9:$G$480,L$1,0)</f>
        <v>3.75</v>
      </c>
      <c r="G26" s="66">
        <f>VLOOKUP($A26,'Kursliste gesamt'!$A$9:$G$480,M$1,0)</f>
        <v>56.25</v>
      </c>
    </row>
    <row r="27" spans="1:7">
      <c r="A27" s="121" t="s">
        <v>412</v>
      </c>
      <c r="B27" s="93" t="str">
        <f>VLOOKUP($A27,'Kursliste gesamt'!$A$9:$G$480,H$1,0)</f>
        <v>NW</v>
      </c>
      <c r="C27" s="93" t="str">
        <f>VLOOKUP($A27,'Kursliste gesamt'!$A$9:$G$480,I$1,0)</f>
        <v>Literaturunterricht aus erster Hand</v>
      </c>
      <c r="D27" s="93" t="str">
        <f>VLOOKUP($A27,'Kursliste gesamt'!$A$9:$G$480,J$1,0)</f>
        <v>Mi 4.11.26, 13.30 - 17.00 Uhr</v>
      </c>
      <c r="E27" s="93" t="str">
        <f>VLOOKUP($A27,'Kursliste gesamt'!$A$9:$G$480,K$1,0)</f>
        <v>Z 3, SEK II</v>
      </c>
      <c r="F27" s="93">
        <f>VLOOKUP($A27,'Kursliste gesamt'!$A$9:$G$480,L$1,0)</f>
        <v>3.5</v>
      </c>
      <c r="G27" s="66">
        <f>VLOOKUP($A27,'Kursliste gesamt'!$A$9:$G$480,M$1,0)</f>
        <v>52.5</v>
      </c>
    </row>
    <row r="28" spans="1:7" ht="24">
      <c r="A28" s="121" t="s">
        <v>429</v>
      </c>
      <c r="B28" s="93" t="str">
        <f>VLOOKUP($A28,'Kursliste gesamt'!$A$9:$G$480,H$1,0)</f>
        <v>NW</v>
      </c>
      <c r="C28" s="93" t="str">
        <f>VLOOKUP($A28,'Kursliste gesamt'!$A$9:$G$480,I$1,0)</f>
        <v>Der Aufbau von Satzbauplänen - Eine Schritt-für-Schritt-Anleitung</v>
      </c>
      <c r="D28" s="93" t="str">
        <f>VLOOKUP($A28,'Kursliste gesamt'!$A$9:$G$480,J$1,0)</f>
        <v>Mi 9.9.26, 14.00 - 16.00 Uhr</v>
      </c>
      <c r="E28" s="93" t="str">
        <f>VLOOKUP($A28,'Kursliste gesamt'!$A$9:$G$480,K$1,0)</f>
        <v>Z 2 + 3, SHP, Logo, DaZ</v>
      </c>
      <c r="F28" s="93">
        <f>VLOOKUP($A28,'Kursliste gesamt'!$A$9:$G$480,L$1,0)</f>
        <v>2</v>
      </c>
      <c r="G28" s="66">
        <f>VLOOKUP($A28,'Kursliste gesamt'!$A$9:$G$480,M$1,0)</f>
        <v>30</v>
      </c>
    </row>
    <row r="29" spans="1:7" ht="24">
      <c r="A29" s="121" t="s">
        <v>433</v>
      </c>
      <c r="B29" s="93" t="str">
        <f>VLOOKUP($A29,'Kursliste gesamt'!$A$9:$G$480,H$1,0)</f>
        <v>NW</v>
      </c>
      <c r="C29" s="93" t="str">
        <f>VLOOKUP($A29,'Kursliste gesamt'!$A$9:$G$480,I$1,0)</f>
        <v>Einführung: Satzbaumodell und Satzstrukturanalyse</v>
      </c>
      <c r="D29" s="93" t="str">
        <f>VLOOKUP($A29,'Kursliste gesamt'!$A$9:$G$480,J$1,0)</f>
        <v>Mi 25.11.26, 13.00 - 16.45 Uhr</v>
      </c>
      <c r="E29" s="93" t="str">
        <f>VLOOKUP($A29,'Kursliste gesamt'!$A$9:$G$480,K$1,0)</f>
        <v>Z 1 + 2, SHP, Logo</v>
      </c>
      <c r="F29" s="93">
        <f>VLOOKUP($A29,'Kursliste gesamt'!$A$9:$G$480,L$1,0)</f>
        <v>3.5</v>
      </c>
      <c r="G29" s="66">
        <f>VLOOKUP($A29,'Kursliste gesamt'!$A$9:$G$480,M$1,0)</f>
        <v>52.5</v>
      </c>
    </row>
    <row r="30" spans="1:7" ht="24">
      <c r="A30" s="121" t="s">
        <v>435</v>
      </c>
      <c r="B30" s="93" t="str">
        <f>VLOOKUP($A30,'Kursliste gesamt'!$A$9:$G$480,H$1,0)</f>
        <v>NW</v>
      </c>
      <c r="C30" s="93" t="str">
        <f>VLOOKUP($A30,'Kursliste gesamt'!$A$9:$G$480,I$1,0)</f>
        <v>Texte schaffen - auf Juwelenfang im Beurteilungsstrudel</v>
      </c>
      <c r="D30" s="93" t="str">
        <f>VLOOKUP($A30,'Kursliste gesamt'!$A$9:$G$480,J$1,0)</f>
        <v>Mi 27.1.27, 13.00 - 16.45 Uhr</v>
      </c>
      <c r="E30" s="93" t="str">
        <f>VLOOKUP($A30,'Kursliste gesamt'!$A$9:$G$480,K$1,0)</f>
        <v>Z 2 + 3, DaZ, SHP</v>
      </c>
      <c r="F30" s="93">
        <f>VLOOKUP($A30,'Kursliste gesamt'!$A$9:$G$480,L$1,0)</f>
        <v>3.5</v>
      </c>
      <c r="G30" s="66">
        <f>VLOOKUP($A30,'Kursliste gesamt'!$A$9:$G$480,M$1,0)</f>
        <v>52.5</v>
      </c>
    </row>
    <row r="31" spans="1:7" ht="36">
      <c r="A31" s="120" t="s">
        <v>439</v>
      </c>
      <c r="B31" s="93" t="str">
        <f>VLOOKUP($A31,'Kursliste gesamt'!$A$9:$G$480,H$1,0)</f>
        <v>NW</v>
      </c>
      <c r="C31" s="93" t="str">
        <f>VLOOKUP($A31,'Kursliste gesamt'!$A$9:$G$480,I$1,0)</f>
        <v>Lernen geht durch die Sinne: Grammatik greifbar machen durch Lehr- und Lernhilfen für den DaZ-Unterricht</v>
      </c>
      <c r="D31" s="93" t="str">
        <f>VLOOKUP($A31,'Kursliste gesamt'!$A$9:$G$480,J$1,0)</f>
        <v>Mi 17.3.27, 14.00 - 17.00 Uhr</v>
      </c>
      <c r="E31" s="93" t="str">
        <f>VLOOKUP($A31,'Kursliste gesamt'!$A$9:$G$480,K$1,0)</f>
        <v>Z 2 + 3, SHP, DaZ</v>
      </c>
      <c r="F31" s="93">
        <f>VLOOKUP($A31,'Kursliste gesamt'!$A$9:$G$480,L$1,0)</f>
        <v>3</v>
      </c>
      <c r="G31" s="66">
        <f>VLOOKUP($A31,'Kursliste gesamt'!$A$9:$G$480,M$1,0)</f>
        <v>45</v>
      </c>
    </row>
    <row r="32" spans="1:7">
      <c r="A32" s="120" t="s">
        <v>460</v>
      </c>
      <c r="B32" s="93" t="str">
        <f>VLOOKUP($A32,'Kursliste gesamt'!$A$9:$G$480,H$1,0)</f>
        <v>NW</v>
      </c>
      <c r="C32" s="93" t="str">
        <f>VLOOKUP($A32,'Kursliste gesamt'!$A$9:$G$480,I$1,0)</f>
        <v>Spiele im Französischunterricht</v>
      </c>
      <c r="D32" s="93" t="str">
        <f>VLOOKUP($A32,'Kursliste gesamt'!$A$9:$G$480,J$1,0)</f>
        <v>Mi 11.11.26, 13.30 - 16.30 Uhr</v>
      </c>
      <c r="E32" s="93" t="str">
        <f>VLOOKUP($A32,'Kursliste gesamt'!$A$9:$G$480,K$1,0)</f>
        <v>MS II, Z 3</v>
      </c>
      <c r="F32" s="93">
        <f>VLOOKUP($A32,'Kursliste gesamt'!$A$9:$G$480,L$1,0)</f>
        <v>3</v>
      </c>
      <c r="G32" s="66">
        <f>VLOOKUP($A32,'Kursliste gesamt'!$A$9:$G$480,M$1,0)</f>
        <v>45</v>
      </c>
    </row>
    <row r="33" spans="1:7" ht="24">
      <c r="A33" s="120" t="s">
        <v>462</v>
      </c>
      <c r="B33" s="93" t="str">
        <f>VLOOKUP($A33,'Kursliste gesamt'!$A$9:$G$480,H$1,0)</f>
        <v>NW</v>
      </c>
      <c r="C33" s="93" t="str">
        <f>VLOOKUP($A33,'Kursliste gesamt'!$A$9:$G$480,I$1,0)</f>
        <v>Filme als Fenster zur Welt -  Englisch lernen auf der Oberstufe</v>
      </c>
      <c r="D33" s="93" t="str">
        <f>VLOOKUP($A33,'Kursliste gesamt'!$A$9:$G$480,J$1,0)</f>
        <v>Mi 10.3.27, 13.30 - 16.30 Uhr</v>
      </c>
      <c r="E33" s="93" t="str">
        <f>VLOOKUP($A33,'Kursliste gesamt'!$A$9:$G$480,K$1,0)</f>
        <v>Z 3</v>
      </c>
      <c r="F33" s="93">
        <f>VLOOKUP($A33,'Kursliste gesamt'!$A$9:$G$480,L$1,0)</f>
        <v>3</v>
      </c>
      <c r="G33" s="66">
        <f>VLOOKUP($A33,'Kursliste gesamt'!$A$9:$G$480,M$1,0)</f>
        <v>45</v>
      </c>
    </row>
    <row r="34" spans="1:7" ht="24">
      <c r="A34" s="120" t="s">
        <v>476</v>
      </c>
      <c r="B34" s="93" t="str">
        <f>VLOOKUP($A34,'Kursliste gesamt'!$A$9:$G$480,H$1,0)</f>
        <v>NW</v>
      </c>
      <c r="C34" s="93" t="str">
        <f>VLOOKUP($A34,'Kursliste gesamt'!$A$9:$G$480,I$1,0)</f>
        <v>10 Finger genügen nicht – Ablösung vom zählenden Rechnen</v>
      </c>
      <c r="D34" s="93" t="str">
        <f>VLOOKUP($A34,'Kursliste gesamt'!$A$9:$G$480,J$1,0)</f>
        <v>Do 3.9, 10.9.26, 17.30 - 20.30 Uhr</v>
      </c>
      <c r="E34" s="93" t="str">
        <f>VLOOKUP($A34,'Kursliste gesamt'!$A$9:$G$480,K$1,0)</f>
        <v>US, MS I, SHP</v>
      </c>
      <c r="F34" s="93">
        <f>VLOOKUP($A34,'Kursliste gesamt'!$A$9:$G$480,L$1,0)</f>
        <v>6</v>
      </c>
      <c r="G34" s="66">
        <f>VLOOKUP($A34,'Kursliste gesamt'!$A$9:$G$480,M$1,0)</f>
        <v>90</v>
      </c>
    </row>
    <row r="35" spans="1:7" ht="23.25" customHeight="1">
      <c r="A35" s="120" t="s">
        <v>480</v>
      </c>
      <c r="B35" s="93" t="str">
        <f>VLOOKUP($A35,'Kursliste gesamt'!$A$9:$G$480,H$1,0)</f>
        <v>NW</v>
      </c>
      <c r="C35" s="93" t="str">
        <f>VLOOKUP($A35,'Kursliste gesamt'!$A$9:$G$480,I$1,0)</f>
        <v>MatheMAGIE</v>
      </c>
      <c r="D35" s="93" t="str">
        <f>VLOOKUP($A35,'Kursliste gesamt'!$A$9:$G$480,J$1,0)</f>
        <v>Mi 11.11.26, 13.30 - 17.30 Uhr</v>
      </c>
      <c r="E35" s="93" t="str">
        <f>VLOOKUP($A35,'Kursliste gesamt'!$A$9:$G$480,K$1,0)</f>
        <v>Z 2</v>
      </c>
      <c r="F35" s="93">
        <f>VLOOKUP($A35,'Kursliste gesamt'!$A$9:$G$480,L$1,0)</f>
        <v>4</v>
      </c>
      <c r="G35" s="66">
        <f>VLOOKUP($A35,'Kursliste gesamt'!$A$9:$G$480,M$1,0)</f>
        <v>60</v>
      </c>
    </row>
    <row r="36" spans="1:7">
      <c r="A36" s="120" t="s">
        <v>502</v>
      </c>
      <c r="B36" s="93" t="str">
        <f>VLOOKUP($A36,'Kursliste gesamt'!$A$9:$G$480,H$1,0)</f>
        <v>NW</v>
      </c>
      <c r="C36" s="93" t="str">
        <f>VLOOKUP($A36,'Kursliste gesamt'!$A$9:$G$480,I$1,0)</f>
        <v>Pilze kennenlernen</v>
      </c>
      <c r="D36" s="93" t="str">
        <f>VLOOKUP($A36,'Kursliste gesamt'!$A$9:$G$480,J$1,0)</f>
        <v>Mi 23.9.26, 13.30 - 17.00 Uhr</v>
      </c>
      <c r="E36" s="93" t="str">
        <f>VLOOKUP($A36,'Kursliste gesamt'!$A$9:$G$480,K$1,0)</f>
        <v>LP</v>
      </c>
      <c r="F36" s="93">
        <f>VLOOKUP($A36,'Kursliste gesamt'!$A$9:$G$480,L$1,0)</f>
        <v>3.5</v>
      </c>
      <c r="G36" s="66">
        <f>VLOOKUP($A36,'Kursliste gesamt'!$A$9:$G$480,M$1,0)</f>
        <v>52.5</v>
      </c>
    </row>
    <row r="37" spans="1:7" ht="23.85" customHeight="1">
      <c r="A37" s="120" t="s">
        <v>504</v>
      </c>
      <c r="B37" s="93" t="str">
        <f>VLOOKUP($A37,'Kursliste gesamt'!$A$9:$G$480,H$1,0)</f>
        <v>NW</v>
      </c>
      <c r="C37" s="93" t="str">
        <f>VLOOKUP($A37,'Kursliste gesamt'!$A$9:$G$480,I$1,0)</f>
        <v>Einheimische Bäume und Sträucher kennenlernen</v>
      </c>
      <c r="D37" s="93" t="str">
        <f>VLOOKUP($A37,'Kursliste gesamt'!$A$9:$G$480,J$1,0)</f>
        <v>Mi 14.10.26, 13.30 - 17.30 Uhr</v>
      </c>
      <c r="E37" s="93" t="str">
        <f>VLOOKUP($A37,'Kursliste gesamt'!$A$9:$G$480,K$1,0)</f>
        <v>LP</v>
      </c>
      <c r="F37" s="93">
        <f>VLOOKUP($A37,'Kursliste gesamt'!$A$9:$G$480,L$1,0)</f>
        <v>4</v>
      </c>
      <c r="G37" s="66">
        <f>VLOOKUP($A37,'Kursliste gesamt'!$A$9:$G$480,M$1,0)</f>
        <v>60</v>
      </c>
    </row>
    <row r="38" spans="1:7" ht="24">
      <c r="A38" s="121" t="s">
        <v>507</v>
      </c>
      <c r="B38" s="93" t="str">
        <f>VLOOKUP($A38,'Kursliste gesamt'!$A$9:$G$480,H$1,0)</f>
        <v>NW</v>
      </c>
      <c r="C38" s="93" t="str">
        <f>VLOOKUP($A38,'Kursliste gesamt'!$A$9:$G$480,I$1,0)</f>
        <v>Planet C - Kommunikation und Kooperation in der Nutzung gemeinsamer Ressourcen</v>
      </c>
      <c r="D38" s="93" t="str">
        <f>VLOOKUP($A38,'Kursliste gesamt'!$A$9:$G$480,J$1,0)</f>
        <v>Mi 20.1.27, 13.30 - 17.30 Uhr</v>
      </c>
      <c r="E38" s="93" t="str">
        <f>VLOOKUP($A38,'Kursliste gesamt'!$A$9:$G$480,K$1,0)</f>
        <v>Z 2 + 3, Sek II</v>
      </c>
      <c r="F38" s="93">
        <f>VLOOKUP($A38,'Kursliste gesamt'!$A$9:$G$480,L$1,0)</f>
        <v>4</v>
      </c>
      <c r="G38" s="66">
        <f>VLOOKUP($A38,'Kursliste gesamt'!$A$9:$G$480,M$1,0)</f>
        <v>60</v>
      </c>
    </row>
    <row r="39" spans="1:7" ht="26.25" customHeight="1">
      <c r="A39" s="121" t="s">
        <v>511</v>
      </c>
      <c r="B39" s="93" t="str">
        <f>VLOOKUP($A39,'Kursliste gesamt'!$A$9:$G$480,H$1,0)</f>
        <v>NW</v>
      </c>
      <c r="C39" s="93" t="str">
        <f>VLOOKUP($A39,'Kursliste gesamt'!$A$9:$G$480,I$1,0)</f>
        <v>Wildtieren auf der Spur - mit dem Wildhüter unterwegs</v>
      </c>
      <c r="D39" s="93" t="str">
        <f>VLOOKUP($A39,'Kursliste gesamt'!$A$9:$G$480,J$1,0)</f>
        <v>Sa 23.1.27, 08.00 - 12.00 Uhr</v>
      </c>
      <c r="E39" s="93" t="str">
        <f>VLOOKUP($A39,'Kursliste gesamt'!$A$9:$G$480,K$1,0)</f>
        <v>Z 1 - 3</v>
      </c>
      <c r="F39" s="93">
        <f>VLOOKUP($A39,'Kursliste gesamt'!$A$9:$G$480,L$1,0)</f>
        <v>4</v>
      </c>
      <c r="G39" s="66">
        <f>VLOOKUP($A39,'Kursliste gesamt'!$A$9:$G$480,M$1,0)</f>
        <v>60</v>
      </c>
    </row>
    <row r="40" spans="1:7">
      <c r="A40" s="93" t="s">
        <v>514</v>
      </c>
      <c r="B40" s="93" t="str">
        <f>VLOOKUP($A40,'Kursliste gesamt'!$A$9:$G$480,H$1,0)</f>
        <v>NW</v>
      </c>
      <c r="C40" s="93" t="str">
        <f>VLOOKUP($A40,'Kursliste gesamt'!$A$9:$G$480,I$1,0)</f>
        <v>Wildbienen kennenlernen</v>
      </c>
      <c r="D40" s="93" t="str">
        <f>VLOOKUP($A40,'Kursliste gesamt'!$A$9:$G$480,J$1,0)</f>
        <v>Mi 19.5.27, 13.30 - 17.00 Uhr</v>
      </c>
      <c r="E40" s="93" t="str">
        <f>VLOOKUP($A40,'Kursliste gesamt'!$A$9:$G$480,K$1,0)</f>
        <v>LP</v>
      </c>
      <c r="F40" s="93">
        <f>VLOOKUP($A40,'Kursliste gesamt'!$A$9:$G$480,L$1,0)</f>
        <v>3.5</v>
      </c>
      <c r="G40" s="66">
        <f>VLOOKUP($A40,'Kursliste gesamt'!$A$9:$G$480,M$1,0)</f>
        <v>52.5</v>
      </c>
    </row>
    <row r="41" spans="1:7">
      <c r="A41" s="94" t="s">
        <v>517</v>
      </c>
      <c r="B41" s="93" t="str">
        <f>VLOOKUP($A41,'Kursliste gesamt'!$A$9:$G$480,H$1,0)</f>
        <v>NW</v>
      </c>
      <c r="C41" s="93" t="str">
        <f>VLOOKUP($A41,'Kursliste gesamt'!$A$9:$G$480,I$1,0)</f>
        <v>Kräuter mit allen Sinnen erleben</v>
      </c>
      <c r="D41" s="93" t="str">
        <f>VLOOKUP($A41,'Kursliste gesamt'!$A$9:$G$480,J$1,0)</f>
        <v>Sa 24.4.27, 09.00 - 16.00 Uhr</v>
      </c>
      <c r="E41" s="93" t="str">
        <f>VLOOKUP($A41,'Kursliste gesamt'!$A$9:$G$480,K$1,0)</f>
        <v>LP</v>
      </c>
      <c r="F41" s="93">
        <f>VLOOKUP($A41,'Kursliste gesamt'!$A$9:$G$480,L$1,0)</f>
        <v>7</v>
      </c>
      <c r="G41" s="66">
        <f>VLOOKUP($A41,'Kursliste gesamt'!$A$9:$G$480,M$1,0)</f>
        <v>105</v>
      </c>
    </row>
    <row r="42" spans="1:7">
      <c r="A42" s="94" t="s">
        <v>518</v>
      </c>
      <c r="B42" s="93" t="str">
        <f>VLOOKUP($A42,'Kursliste gesamt'!$A$9:$G$480,H$1,0)</f>
        <v>NW</v>
      </c>
      <c r="C42" s="93" t="str">
        <f>VLOOKUP($A42,'Kursliste gesamt'!$A$9:$G$480,I$1,0)</f>
        <v>Einheimische Wiesenpflanzen kennenlernen</v>
      </c>
      <c r="D42" s="93" t="str">
        <f>VLOOKUP($A42,'Kursliste gesamt'!$A$9:$G$480,J$1,0)</f>
        <v>Mi 26.5.27, 13.30 - 17.00 Uhr</v>
      </c>
      <c r="E42" s="93" t="str">
        <f>VLOOKUP($A42,'Kursliste gesamt'!$A$9:$G$480,K$1,0)</f>
        <v>LP</v>
      </c>
      <c r="F42" s="93">
        <f>VLOOKUP($A42,'Kursliste gesamt'!$A$9:$G$480,L$1,0)</f>
        <v>3.5</v>
      </c>
      <c r="G42" s="66">
        <f>VLOOKUP($A42,'Kursliste gesamt'!$A$9:$G$480,M$1,0)</f>
        <v>52.5</v>
      </c>
    </row>
    <row r="43" spans="1:7">
      <c r="A43" s="94" t="s">
        <v>535</v>
      </c>
      <c r="B43" s="93" t="str">
        <f>VLOOKUP($A43,'Kursliste gesamt'!$A$9:$G$480,H$1,0)</f>
        <v>NW</v>
      </c>
      <c r="C43" s="93" t="str">
        <f>VLOOKUP($A43,'Kursliste gesamt'!$A$9:$G$480,I$1,0)</f>
        <v>EWN - Die Angebote für Schulklassen</v>
      </c>
      <c r="D43" s="93" t="str">
        <f>VLOOKUP($A43,'Kursliste gesamt'!$A$9:$G$480,J$1,0)</f>
        <v>Mi 11.11.26, 14.00 - 15.00 Uhr</v>
      </c>
      <c r="E43" s="93" t="str">
        <f>VLOOKUP($A43,'Kursliste gesamt'!$A$9:$G$480,K$1,0)</f>
        <v>Z 2 + 3</v>
      </c>
      <c r="F43" s="93">
        <f>VLOOKUP($A43,'Kursliste gesamt'!$A$9:$G$480,L$1,0)</f>
        <v>1</v>
      </c>
      <c r="G43" s="66">
        <f>VLOOKUP($A43,'Kursliste gesamt'!$A$9:$G$480,M$1,0)</f>
        <v>15</v>
      </c>
    </row>
    <row r="44" spans="1:7" ht="24">
      <c r="A44" s="94" t="s">
        <v>538</v>
      </c>
      <c r="B44" s="93" t="str">
        <f>VLOOKUP($A44,'Kursliste gesamt'!$A$9:$G$480,H$1,0)</f>
        <v>NW</v>
      </c>
      <c r="C44" s="93" t="str">
        <f>VLOOKUP($A44,'Kursliste gesamt'!$A$9:$G$480,I$1,0)</f>
        <v>ARA Rotzwinkel - ein ausserschulischer Lernort für Schulklassen</v>
      </c>
      <c r="D44" s="93" t="str">
        <f>VLOOKUP($A44,'Kursliste gesamt'!$A$9:$G$480,J$1,0)</f>
        <v>Mi 10.3.27, 13.30 - 15.00 Uhr</v>
      </c>
      <c r="E44" s="93" t="str">
        <f>VLOOKUP($A44,'Kursliste gesamt'!$A$9:$G$480,K$1,0)</f>
        <v>Z 2 + 3</v>
      </c>
      <c r="F44" s="93">
        <f>VLOOKUP($A44,'Kursliste gesamt'!$A$9:$G$480,L$1,0)</f>
        <v>1.5</v>
      </c>
      <c r="G44" s="66">
        <f>VLOOKUP($A44,'Kursliste gesamt'!$A$9:$G$480,M$1,0)</f>
        <v>22.5</v>
      </c>
    </row>
    <row r="45" spans="1:7">
      <c r="A45" s="94" t="s">
        <v>550</v>
      </c>
      <c r="B45" s="93" t="str">
        <f>VLOOKUP($A45,'Kursliste gesamt'!$A$9:$G$480,H$1,0)</f>
        <v>NW</v>
      </c>
      <c r="C45" s="93" t="str">
        <f>VLOOKUP($A45,'Kursliste gesamt'!$A$9:$G$480,I$1,0)</f>
        <v>Essbare Landschaft</v>
      </c>
      <c r="D45" s="93" t="str">
        <f>VLOOKUP($A45,'Kursliste gesamt'!$A$9:$G$480,J$1,0)</f>
        <v>Sa 22.8.26, 10.00 - 16.00 Uhr</v>
      </c>
      <c r="E45" s="93" t="str">
        <f>VLOOKUP($A45,'Kursliste gesamt'!$A$9:$G$480,K$1,0)</f>
        <v>Z 2 + 3</v>
      </c>
      <c r="F45" s="93">
        <f>VLOOKUP($A45,'Kursliste gesamt'!$A$9:$G$480,L$1,0)</f>
        <v>5</v>
      </c>
      <c r="G45" s="66">
        <f>VLOOKUP($A45,'Kursliste gesamt'!$A$9:$G$480,M$1,0)</f>
        <v>75</v>
      </c>
    </row>
    <row r="46" spans="1:7" ht="24">
      <c r="A46" s="94" t="s">
        <v>552</v>
      </c>
      <c r="B46" s="93" t="str">
        <f>VLOOKUP($A46,'Kursliste gesamt'!$A$9:$G$480,H$1,0)</f>
        <v>NW</v>
      </c>
      <c r="C46" s="93" t="str">
        <f>VLOOKUP($A46,'Kursliste gesamt'!$A$9:$G$480,I$1,0)</f>
        <v>Flugmode: So klimaschädlich ist Fast Fashion</v>
      </c>
      <c r="D46" s="93" t="str">
        <f>VLOOKUP($A46,'Kursliste gesamt'!$A$9:$G$480,J$1,0)</f>
        <v>Mi 21.10.26, 14.00 - 17.30 Uhr</v>
      </c>
      <c r="E46" s="93" t="str">
        <f>VLOOKUP($A46,'Kursliste gesamt'!$A$9:$G$480,K$1,0)</f>
        <v>Z 3</v>
      </c>
      <c r="F46" s="93">
        <f>VLOOKUP($A46,'Kursliste gesamt'!$A$9:$G$480,L$1,0)</f>
        <v>3.5</v>
      </c>
      <c r="G46" s="66">
        <f>VLOOKUP($A46,'Kursliste gesamt'!$A$9:$G$480,M$1,0)</f>
        <v>52.5</v>
      </c>
    </row>
    <row r="47" spans="1:7" ht="24">
      <c r="A47" s="94" t="s">
        <v>555</v>
      </c>
      <c r="B47" s="93" t="str">
        <f>VLOOKUP($A47,'Kursliste gesamt'!$A$9:$G$480,H$1,0)</f>
        <v>NW</v>
      </c>
      <c r="C47" s="93" t="str">
        <f>VLOOKUP($A47,'Kursliste gesamt'!$A$9:$G$480,I$1,0)</f>
        <v>KLIMATOPF – Fermentation: Traditionelle Vorratshaltung und Haltbarmachung</v>
      </c>
      <c r="D47" s="93" t="str">
        <f>VLOOKUP($A47,'Kursliste gesamt'!$A$9:$G$480,J$1,0)</f>
        <v>Sa 14.11.26, 09.30 - 15.30 Uhr</v>
      </c>
      <c r="E47" s="93" t="str">
        <f>VLOOKUP($A47,'Kursliste gesamt'!$A$9:$G$480,K$1,0)</f>
        <v>Z 3</v>
      </c>
      <c r="F47" s="93">
        <f>VLOOKUP($A47,'Kursliste gesamt'!$A$9:$G$480,L$1,0)</f>
        <v>6</v>
      </c>
      <c r="G47" s="66">
        <f>VLOOKUP($A47,'Kursliste gesamt'!$A$9:$G$480,M$1,0)</f>
        <v>90</v>
      </c>
    </row>
    <row r="48" spans="1:7" ht="24">
      <c r="A48" s="93" t="s">
        <v>558</v>
      </c>
      <c r="B48" s="93" t="str">
        <f>VLOOKUP($A48,'Kursliste gesamt'!$A$9:$G$480,H$1,0)</f>
        <v>NW</v>
      </c>
      <c r="C48" s="93" t="str">
        <f>VLOOKUP($A48,'Kursliste gesamt'!$A$9:$G$480,I$1,0)</f>
        <v>WASTEscape! Ein EscapeBox-Spiel zur Abfallvermeidung für die ganze Klasse</v>
      </c>
      <c r="D48" s="93" t="str">
        <f>VLOOKUP($A48,'Kursliste gesamt'!$A$9:$G$480,J$1,0)</f>
        <v>Mi 21.4.27, 14.00 - 18.00 Uhr</v>
      </c>
      <c r="E48" s="93" t="str">
        <f>VLOOKUP($A48,'Kursliste gesamt'!$A$9:$G$480,K$1,0)</f>
        <v>MS II, Z 3, Sek II</v>
      </c>
      <c r="F48" s="93">
        <f>VLOOKUP($A48,'Kursliste gesamt'!$A$9:$G$480,L$1,0)</f>
        <v>4</v>
      </c>
      <c r="G48" s="66">
        <f>VLOOKUP($A48,'Kursliste gesamt'!$A$9:$G$480,M$1,0)</f>
        <v>60</v>
      </c>
    </row>
    <row r="49" spans="1:7" ht="36">
      <c r="A49" s="93" t="s">
        <v>562</v>
      </c>
      <c r="B49" s="93" t="str">
        <f>VLOOKUP($A49,'Kursliste gesamt'!$A$9:$G$480,H$1,0)</f>
        <v>NW</v>
      </c>
      <c r="C49" s="93" t="str">
        <f>VLOOKUP($A49,'Kursliste gesamt'!$A$9:$G$480,I$1,0)</f>
        <v>Finanzkompetenz spielerisch vermitteln mit FinanceMission (Update, News &amp; Beurteilung)</v>
      </c>
      <c r="D49" s="93" t="str">
        <f>VLOOKUP($A49,'Kursliste gesamt'!$A$9:$G$480,J$1,0)</f>
        <v>Mi 12.5.27, 14.00 - 18.00 Uhr</v>
      </c>
      <c r="E49" s="93" t="str">
        <f>VLOOKUP($A49,'Kursliste gesamt'!$A$9:$G$480,K$1,0)</f>
        <v>Z 3</v>
      </c>
      <c r="F49" s="93">
        <f>VLOOKUP($A49,'Kursliste gesamt'!$A$9:$G$480,L$1,0)</f>
        <v>4</v>
      </c>
      <c r="G49" s="66">
        <f>VLOOKUP($A49,'Kursliste gesamt'!$A$9:$G$480,M$1,0)</f>
        <v>60</v>
      </c>
    </row>
    <row r="50" spans="1:7">
      <c r="A50" s="93" t="s">
        <v>575</v>
      </c>
      <c r="B50" s="93" t="str">
        <f>VLOOKUP($A50,'Kursliste gesamt'!$A$9:$G$480,H$1,0)</f>
        <v>NW</v>
      </c>
      <c r="C50" s="93" t="str">
        <f>VLOOKUP($A50,'Kursliste gesamt'!$A$9:$G$480,I$1,0)</f>
        <v>Digitale Karten im Unterricht</v>
      </c>
      <c r="D50" s="93" t="str">
        <f>VLOOKUP($A50,'Kursliste gesamt'!$A$9:$G$480,J$1,0)</f>
        <v>Mi 9.9.26, 13.30 - 17.00 Uhr</v>
      </c>
      <c r="E50" s="93" t="str">
        <f>VLOOKUP($A50,'Kursliste gesamt'!$A$9:$G$480,K$1,0)</f>
        <v>Z 2 + 3, SEK II</v>
      </c>
      <c r="F50" s="93">
        <f>VLOOKUP($A50,'Kursliste gesamt'!$A$9:$G$480,L$1,0)</f>
        <v>3.5</v>
      </c>
      <c r="G50" s="66">
        <f>VLOOKUP($A50,'Kursliste gesamt'!$A$9:$G$480,M$1,0)</f>
        <v>52.5</v>
      </c>
    </row>
    <row r="51" spans="1:7" ht="24">
      <c r="A51" s="94" t="s">
        <v>577</v>
      </c>
      <c r="B51" s="93" t="str">
        <f>VLOOKUP($A51,'Kursliste gesamt'!$A$9:$G$480,H$1,0)</f>
        <v>NW</v>
      </c>
      <c r="C51" s="93" t="str">
        <f>VLOOKUP($A51,'Kursliste gesamt'!$A$9:$G$480,I$1,0)</f>
        <v>Der Walenpfad - ein Juwel oberhalb des Bannalpsees</v>
      </c>
      <c r="D51" s="93" t="str">
        <f>VLOOKUP($A51,'Kursliste gesamt'!$A$9:$G$480,J$1,0)</f>
        <v>Sa 12.9.26, 08.30 - 17.00 Uhr</v>
      </c>
      <c r="E51" s="93" t="str">
        <f>VLOOKUP($A51,'Kursliste gesamt'!$A$9:$G$480,K$1,0)</f>
        <v>Z 3</v>
      </c>
      <c r="F51" s="93">
        <f>VLOOKUP($A51,'Kursliste gesamt'!$A$9:$G$480,L$1,0)</f>
        <v>8.5</v>
      </c>
      <c r="G51" s="66">
        <f>VLOOKUP($A51,'Kursliste gesamt'!$A$9:$G$480,M$1,0)</f>
        <v>127.5</v>
      </c>
    </row>
    <row r="52" spans="1:7" ht="24">
      <c r="A52" s="93" t="s">
        <v>579</v>
      </c>
      <c r="B52" s="93" t="str">
        <f>VLOOKUP($A52,'Kursliste gesamt'!$A$9:$G$480,H$1,0)</f>
        <v>NW</v>
      </c>
      <c r="C52" s="93" t="str">
        <f>VLOOKUP($A52,'Kursliste gesamt'!$A$9:$G$480,I$1,0)</f>
        <v>Geschichtsdidaktische Beratung für Entwicklungsprojekte im Schulhaus</v>
      </c>
      <c r="D52" s="93" t="str">
        <f>VLOOKUP($A52,'Kursliste gesamt'!$A$9:$G$480,J$1,0)</f>
        <v>Mi 16.9, 9.12.26, 13.30 - 16.30 Uhr</v>
      </c>
      <c r="E52" s="93" t="str">
        <f>VLOOKUP($A52,'Kursliste gesamt'!$A$9:$G$480,K$1,0)</f>
        <v>Z 3</v>
      </c>
      <c r="F52" s="93">
        <f>VLOOKUP($A52,'Kursliste gesamt'!$A$9:$G$480,L$1,0)</f>
        <v>6</v>
      </c>
      <c r="G52" s="66">
        <f>VLOOKUP($A52,'Kursliste gesamt'!$A$9:$G$480,M$1,0)</f>
        <v>90</v>
      </c>
    </row>
    <row r="53" spans="1:7" ht="24">
      <c r="A53" s="94" t="s">
        <v>582</v>
      </c>
      <c r="B53" s="93" t="str">
        <f>VLOOKUP($A53,'Kursliste gesamt'!$A$9:$G$480,H$1,0)</f>
        <v>NW</v>
      </c>
      <c r="C53" s="93" t="str">
        <f>VLOOKUP($A53,'Kursliste gesamt'!$A$9:$G$480,I$1,0)</f>
        <v>Arvigrat - auf der Kantonsgrenze zwischen Obwalden und Nidwalden</v>
      </c>
      <c r="D53" s="93" t="str">
        <f>VLOOKUP($A53,'Kursliste gesamt'!$A$9:$G$480,J$1,0)</f>
        <v>Sa 19.9.26, 08.30 - 17.00 Uhr</v>
      </c>
      <c r="E53" s="93" t="str">
        <f>VLOOKUP($A53,'Kursliste gesamt'!$A$9:$G$480,K$1,0)</f>
        <v>Z 3</v>
      </c>
      <c r="F53" s="93">
        <f>VLOOKUP($A53,'Kursliste gesamt'!$A$9:$G$480,L$1,0)</f>
        <v>8.5</v>
      </c>
      <c r="G53" s="66">
        <f>VLOOKUP($A53,'Kursliste gesamt'!$A$9:$G$480,M$1,0)</f>
        <v>127.5</v>
      </c>
    </row>
    <row r="54" spans="1:7" ht="24">
      <c r="A54" s="93" t="s">
        <v>584</v>
      </c>
      <c r="B54" s="93" t="str">
        <f>VLOOKUP($A54,'Kursliste gesamt'!$A$9:$G$480,H$1,0)</f>
        <v>NW</v>
      </c>
      <c r="C54" s="93" t="str">
        <f>VLOOKUP($A54,'Kursliste gesamt'!$A$9:$G$480,I$1,0)</f>
        <v>Speis und Trank: Von karger Selbstversorgung zur Überflussgesellschaft</v>
      </c>
      <c r="D54" s="93" t="str">
        <f>VLOOKUP($A54,'Kursliste gesamt'!$A$9:$G$480,J$1,0)</f>
        <v>Mo 19.10, 2.11.26, 19.00 - 21.30 Uhr</v>
      </c>
      <c r="E54" s="93" t="str">
        <f>VLOOKUP($A54,'Kursliste gesamt'!$A$9:$G$480,K$1,0)</f>
        <v>Alle</v>
      </c>
      <c r="F54" s="93">
        <f>VLOOKUP($A54,'Kursliste gesamt'!$A$9:$G$480,L$1,0)</f>
        <v>5</v>
      </c>
      <c r="G54" s="66">
        <f>VLOOKUP($A54,'Kursliste gesamt'!$A$9:$G$480,M$1,0)</f>
        <v>75</v>
      </c>
    </row>
    <row r="55" spans="1:7" ht="24">
      <c r="A55" s="93" t="s">
        <v>587</v>
      </c>
      <c r="B55" s="93" t="str">
        <f>VLOOKUP($A55,'Kursliste gesamt'!$A$9:$G$480,H$1,0)</f>
        <v>NW</v>
      </c>
      <c r="C55" s="93" t="str">
        <f>VLOOKUP($A55,'Kursliste gesamt'!$A$9:$G$480,I$1,0)</f>
        <v>Der Bürgenstock - ein idealer ausserschulischer Lernort</v>
      </c>
      <c r="D55" s="93" t="str">
        <f>VLOOKUP($A55,'Kursliste gesamt'!$A$9:$G$480,J$1,0)</f>
        <v>Sa 24.10.26, 08.30 - 17.00 Uhr</v>
      </c>
      <c r="E55" s="93" t="str">
        <f>VLOOKUP($A55,'Kursliste gesamt'!$A$9:$G$480,K$1,0)</f>
        <v>Z 3</v>
      </c>
      <c r="F55" s="93">
        <f>VLOOKUP($A55,'Kursliste gesamt'!$A$9:$G$480,L$1,0)</f>
        <v>8.5</v>
      </c>
      <c r="G55" s="66">
        <f>VLOOKUP($A55,'Kursliste gesamt'!$A$9:$G$480,M$1,0)</f>
        <v>127.5</v>
      </c>
    </row>
    <row r="56" spans="1:7">
      <c r="A56" s="94" t="s">
        <v>590</v>
      </c>
      <c r="B56" s="93" t="str">
        <f>VLOOKUP($A56,'Kursliste gesamt'!$A$9:$G$480,H$1,0)</f>
        <v>NW</v>
      </c>
      <c r="C56" s="93" t="str">
        <f>VLOOKUP($A56,'Kursliste gesamt'!$A$9:$G$480,I$1,0)</f>
        <v>Geographie genial!</v>
      </c>
      <c r="D56" s="93" t="str">
        <f>VLOOKUP($A56,'Kursliste gesamt'!$A$9:$G$480,J$1,0)</f>
        <v>Do 19.11.26, 17.30 - 19.30 Uhr</v>
      </c>
      <c r="E56" s="93" t="str">
        <f>VLOOKUP($A56,'Kursliste gesamt'!$A$9:$G$480,K$1,0)</f>
        <v>Z 3</v>
      </c>
      <c r="F56" s="93">
        <f>VLOOKUP($A56,'Kursliste gesamt'!$A$9:$G$480,L$1,0)</f>
        <v>2</v>
      </c>
      <c r="G56" s="66">
        <f>VLOOKUP($A56,'Kursliste gesamt'!$A$9:$G$480,M$1,0)</f>
        <v>30</v>
      </c>
    </row>
    <row r="57" spans="1:7" ht="24">
      <c r="A57" s="94" t="s">
        <v>593</v>
      </c>
      <c r="B57" s="93" t="str">
        <f>VLOOKUP($A57,'Kursliste gesamt'!$A$9:$G$480,H$1,0)</f>
        <v>NW</v>
      </c>
      <c r="C57" s="93" t="str">
        <f>VLOOKUP($A57,'Kursliste gesamt'!$A$9:$G$480,I$1,0)</f>
        <v>KI sinnvoll und gewinnbringend im Geschichtsunterricht nutzen</v>
      </c>
      <c r="D57" s="93" t="str">
        <f>VLOOKUP($A57,'Kursliste gesamt'!$A$9:$G$480,J$1,0)</f>
        <v>Mi 13.1, 17.3.27, 13.30 - 17.00 Uhr</v>
      </c>
      <c r="E57" s="93" t="str">
        <f>VLOOKUP($A57,'Kursliste gesamt'!$A$9:$G$480,K$1,0)</f>
        <v>Z 2 + 3</v>
      </c>
      <c r="F57" s="93">
        <f>VLOOKUP($A57,'Kursliste gesamt'!$A$9:$G$480,L$1,0)</f>
        <v>7</v>
      </c>
      <c r="G57" s="66">
        <f>VLOOKUP($A57,'Kursliste gesamt'!$A$9:$G$480,M$1,0)</f>
        <v>105</v>
      </c>
    </row>
    <row r="58" spans="1:7" ht="36">
      <c r="A58" s="94" t="s">
        <v>595</v>
      </c>
      <c r="B58" s="93" t="str">
        <f>VLOOKUP($A58,'Kursliste gesamt'!$A$9:$G$480,H$1,0)</f>
        <v>NW</v>
      </c>
      <c r="C58" s="93" t="str">
        <f>VLOOKUP($A58,'Kursliste gesamt'!$A$9:$G$480,I$1,0)</f>
        <v>berufsberatung.ch – eine komplett überarbeitete Webseite entdecken und wirkungsvoll einsetzen</v>
      </c>
      <c r="D58" s="93" t="str">
        <f>VLOOKUP($A58,'Kursliste gesamt'!$A$9:$G$480,J$1,0)</f>
        <v>Mi 14.10.26, 13.30 - 16.30 Uhr</v>
      </c>
      <c r="E58" s="93" t="str">
        <f>VLOOKUP($A58,'Kursliste gesamt'!$A$9:$G$480,K$1,0)</f>
        <v>Z 3, SHP</v>
      </c>
      <c r="F58" s="93">
        <f>VLOOKUP($A58,'Kursliste gesamt'!$A$9:$G$480,L$1,0)</f>
        <v>3</v>
      </c>
      <c r="G58" s="66">
        <f>VLOOKUP($A58,'Kursliste gesamt'!$A$9:$G$480,M$1,0)</f>
        <v>45</v>
      </c>
    </row>
    <row r="59" spans="1:7">
      <c r="A59" s="94" t="s">
        <v>611</v>
      </c>
      <c r="B59" s="93" t="str">
        <f>VLOOKUP($A59,'Kursliste gesamt'!$A$9:$G$480,H$1,0)</f>
        <v>NW</v>
      </c>
      <c r="C59" s="93" t="str">
        <f>VLOOKUP($A59,'Kursliste gesamt'!$A$9:$G$480,I$1,0)</f>
        <v>Kreative Schriftbilder</v>
      </c>
      <c r="D59" s="93" t="str">
        <f>VLOOKUP($A59,'Kursliste gesamt'!$A$9:$G$480,J$1,0)</f>
        <v>Mi 21.10, 28.10.26, 13.30 - 17.00 Uhr</v>
      </c>
      <c r="E59" s="93" t="str">
        <f>VLOOKUP($A59,'Kursliste gesamt'!$A$9:$G$480,K$1,0)</f>
        <v>LP</v>
      </c>
      <c r="F59" s="93">
        <f>VLOOKUP($A59,'Kursliste gesamt'!$A$9:$G$480,L$1,0)</f>
        <v>7</v>
      </c>
      <c r="G59" s="66">
        <f>VLOOKUP($A59,'Kursliste gesamt'!$A$9:$G$480,M$1,0)</f>
        <v>105</v>
      </c>
    </row>
    <row r="60" spans="1:7">
      <c r="A60" s="94" t="s">
        <v>614</v>
      </c>
      <c r="B60" s="93" t="str">
        <f>VLOOKUP($A60,'Kursliste gesamt'!$A$9:$G$480,H$1,0)</f>
        <v>NW</v>
      </c>
      <c r="C60" s="93" t="str">
        <f>VLOOKUP($A60,'Kursliste gesamt'!$A$9:$G$480,I$1,0)</f>
        <v>Sketchnotes ohne wenn und aber…</v>
      </c>
      <c r="D60" s="93" t="str">
        <f>VLOOKUP($A60,'Kursliste gesamt'!$A$9:$G$480,J$1,0)</f>
        <v>Mi 18.11, 25.11.26, 13.30 - 17.00 Uhr</v>
      </c>
      <c r="E60" s="93" t="str">
        <f>VLOOKUP($A60,'Kursliste gesamt'!$A$9:$G$480,K$1,0)</f>
        <v>LP</v>
      </c>
      <c r="F60" s="93">
        <f>VLOOKUP($A60,'Kursliste gesamt'!$A$9:$G$480,L$1,0)</f>
        <v>7</v>
      </c>
      <c r="G60" s="66">
        <f>VLOOKUP($A60,'Kursliste gesamt'!$A$9:$G$480,M$1,0)</f>
        <v>105</v>
      </c>
    </row>
    <row r="61" spans="1:7" ht="24">
      <c r="A61" s="94" t="s">
        <v>633</v>
      </c>
      <c r="B61" s="93" t="str">
        <f>VLOOKUP($A61,'Kursliste gesamt'!$A$9:$G$480,H$1,0)</f>
        <v>NW</v>
      </c>
      <c r="C61" s="93" t="str">
        <f>VLOOKUP($A61,'Kursliste gesamt'!$A$9:$G$480,I$1,0)</f>
        <v>Problem / Design / Butter</v>
      </c>
      <c r="D61" s="93" t="str">
        <f>VLOOKUP($A61,'Kursliste gesamt'!$A$9:$G$480,J$1,0)</f>
        <v>Fr 6.11.26, 18.00 - 21.00 Uhr; Sa 7.11.26, 08.00 - 17.00 Uhr</v>
      </c>
      <c r="E61" s="93" t="str">
        <f>VLOOKUP($A61,'Kursliste gesamt'!$A$9:$G$480,K$1,0)</f>
        <v>Z 2 + 3, Sek II</v>
      </c>
      <c r="F61" s="93">
        <f>VLOOKUP($A61,'Kursliste gesamt'!$A$9:$G$480,L$1,0)</f>
        <v>11</v>
      </c>
      <c r="G61" s="66">
        <f>VLOOKUP($A61,'Kursliste gesamt'!$A$9:$G$480,M$1,0)</f>
        <v>165</v>
      </c>
    </row>
    <row r="62" spans="1:7" ht="24">
      <c r="A62" s="94" t="s">
        <v>635</v>
      </c>
      <c r="B62" s="93" t="str">
        <f>VLOOKUP($A62,'Kursliste gesamt'!$A$9:$G$480,H$1,0)</f>
        <v>NW</v>
      </c>
      <c r="C62" s="93" t="str">
        <f>VLOOKUP($A62,'Kursliste gesamt'!$A$9:$G$480,I$1,0)</f>
        <v>Escape-Room-Box (Rätselbox) selber bauen</v>
      </c>
      <c r="D62" s="93" t="str">
        <f>VLOOKUP($A62,'Kursliste gesamt'!$A$9:$G$480,J$1,0)</f>
        <v>Sa 20.2, 27.2.27, 08.00 - 17.00 Uhr</v>
      </c>
      <c r="E62" s="93" t="str">
        <f>VLOOKUP($A62,'Kursliste gesamt'!$A$9:$G$480,K$1,0)</f>
        <v>MS II, Z 3</v>
      </c>
      <c r="F62" s="93">
        <f>VLOOKUP($A62,'Kursliste gesamt'!$A$9:$G$480,L$1,0)</f>
        <v>16</v>
      </c>
      <c r="G62" s="66">
        <f>VLOOKUP($A62,'Kursliste gesamt'!$A$9:$G$480,M$1,0)</f>
        <v>240</v>
      </c>
    </row>
    <row r="63" spans="1:7">
      <c r="A63" s="94" t="s">
        <v>638</v>
      </c>
      <c r="B63" s="93" t="str">
        <f>VLOOKUP($A63,'Kursliste gesamt'!$A$9:$G$480,H$1,0)</f>
        <v>NW</v>
      </c>
      <c r="C63" s="93" t="str">
        <f>VLOOKUP($A63,'Kursliste gesamt'!$A$9:$G$480,I$1,0)</f>
        <v>Starke Nähprojekte</v>
      </c>
      <c r="D63" s="93" t="str">
        <f>VLOOKUP($A63,'Kursliste gesamt'!$A$9:$G$480,J$1,0)</f>
        <v>Sa 13.3.27, 08.30 - 17.00 Uhr</v>
      </c>
      <c r="E63" s="93" t="str">
        <f>VLOOKUP($A63,'Kursliste gesamt'!$A$9:$G$480,K$1,0)</f>
        <v>Z 2 + 3</v>
      </c>
      <c r="F63" s="93">
        <f>VLOOKUP($A63,'Kursliste gesamt'!$A$9:$G$480,L$1,0)</f>
        <v>7.5</v>
      </c>
      <c r="G63" s="66">
        <f>VLOOKUP($A63,'Kursliste gesamt'!$A$9:$G$480,M$1,0)</f>
        <v>112.5</v>
      </c>
    </row>
    <row r="64" spans="1:7" ht="24">
      <c r="A64" s="93" t="s">
        <v>675</v>
      </c>
      <c r="B64" s="93" t="str">
        <f>VLOOKUP($A64,'Kursliste gesamt'!$A$9:$G$480,H$1,0)</f>
        <v>NW</v>
      </c>
      <c r="C64" s="93" t="str">
        <f>VLOOKUP($A64,'Kursliste gesamt'!$A$9:$G$480,I$1,0)</f>
        <v>Soundtrap und Co. - Nützliches für den digitalen Musikunterricht</v>
      </c>
      <c r="D64" s="93" t="str">
        <f>VLOOKUP($A64,'Kursliste gesamt'!$A$9:$G$480,J$1,0)</f>
        <v>Do 27.8.26, 18.00 - 21.00 Uhr</v>
      </c>
      <c r="E64" s="93" t="str">
        <f>VLOOKUP($A64,'Kursliste gesamt'!$A$9:$G$480,K$1,0)</f>
        <v>Z 3</v>
      </c>
      <c r="F64" s="93">
        <f>VLOOKUP($A64,'Kursliste gesamt'!$A$9:$G$480,L$1,0)</f>
        <v>3</v>
      </c>
      <c r="G64" s="66">
        <f>VLOOKUP($A64,'Kursliste gesamt'!$A$9:$G$480,M$1,0)</f>
        <v>45</v>
      </c>
    </row>
    <row r="65" spans="1:7" ht="24">
      <c r="A65" s="94" t="s">
        <v>678</v>
      </c>
      <c r="B65" s="93" t="str">
        <f>VLOOKUP($A65,'Kursliste gesamt'!$A$9:$G$480,H$1,0)</f>
        <v>NW</v>
      </c>
      <c r="C65" s="93" t="str">
        <f>VLOOKUP($A65,'Kursliste gesamt'!$A$9:$G$480,I$1,0)</f>
        <v>Wer hat die Haselnuss geklaut?! Kreative Umsetzungsideen für den Unterricht</v>
      </c>
      <c r="D65" s="93" t="str">
        <f>VLOOKUP($A65,'Kursliste gesamt'!$A$9:$G$480,J$1,0)</f>
        <v>Mi 16.9.26, 14.00 - 17.00 Uhr</v>
      </c>
      <c r="E65" s="93" t="str">
        <f>VLOOKUP($A65,'Kursliste gesamt'!$A$9:$G$480,K$1,0)</f>
        <v>Z 1</v>
      </c>
      <c r="F65" s="93">
        <f>VLOOKUP($A65,'Kursliste gesamt'!$A$9:$G$480,L$1,0)</f>
        <v>3</v>
      </c>
      <c r="G65" s="66">
        <f>VLOOKUP($A65,'Kursliste gesamt'!$A$9:$G$480,M$1,0)</f>
        <v>45</v>
      </c>
    </row>
    <row r="66" spans="1:7" ht="48">
      <c r="A66" s="94" t="s">
        <v>681</v>
      </c>
      <c r="B66" s="93" t="str">
        <f>VLOOKUP($A66,'Kursliste gesamt'!$A$9:$G$480,H$1,0)</f>
        <v>NW</v>
      </c>
      <c r="C66" s="93" t="str">
        <f>VLOOKUP($A66,'Kursliste gesamt'!$A$9:$G$480,I$1,0)</f>
        <v>E wunderschöni Gschicht im Winterwald - ein Märchen im Schnee. Kreative Unterrichtsideen zum Märchen "Der verlorene Handschuh".</v>
      </c>
      <c r="D66" s="93" t="str">
        <f>VLOOKUP($A66,'Kursliste gesamt'!$A$9:$G$480,J$1,0)</f>
        <v>Mi 18.11.26, 14.00 - 17.00 Uhr</v>
      </c>
      <c r="E66" s="93" t="str">
        <f>VLOOKUP($A66,'Kursliste gesamt'!$A$9:$G$480,K$1,0)</f>
        <v>Z 1</v>
      </c>
      <c r="F66" s="93">
        <f>VLOOKUP($A66,'Kursliste gesamt'!$A$9:$G$480,L$1,0)</f>
        <v>3</v>
      </c>
      <c r="G66" s="66">
        <f>VLOOKUP($A66,'Kursliste gesamt'!$A$9:$G$480,M$1,0)</f>
        <v>45</v>
      </c>
    </row>
    <row r="67" spans="1:7" ht="48">
      <c r="A67" s="93" t="s">
        <v>684</v>
      </c>
      <c r="B67" s="93" t="str">
        <f>VLOOKUP($A67,'Kursliste gesamt'!$A$9:$G$480,H$1,0)</f>
        <v>NW</v>
      </c>
      <c r="C67" s="93" t="str">
        <f>VLOOKUP($A67,'Kursliste gesamt'!$A$9:$G$480,I$1,0)</f>
        <v>Musikalische Kurzinputs für den Musikunterricht: Starter, Intermezzo, Warm-up, Muntermacher mit Groove, Move &amp; Sing</v>
      </c>
      <c r="D67" s="93" t="str">
        <f>VLOOKUP($A67,'Kursliste gesamt'!$A$9:$G$480,J$1,0)</f>
        <v>Fr 12.3.27, 18.00 - 21.30 Uhr; Sa 13.3.27, 08.30 - 17.00 Uhr</v>
      </c>
      <c r="E67" s="93" t="str">
        <f>VLOOKUP($A67,'Kursliste gesamt'!$A$9:$G$480,K$1,0)</f>
        <v>US, Z 2 + 3, SEK II, SHP, DaZ, Logo</v>
      </c>
      <c r="F67" s="93">
        <f>VLOOKUP($A67,'Kursliste gesamt'!$A$9:$G$480,L$1,0)</f>
        <v>11</v>
      </c>
      <c r="G67" s="66">
        <f>VLOOKUP($A67,'Kursliste gesamt'!$A$9:$G$480,M$1,0)</f>
        <v>165</v>
      </c>
    </row>
    <row r="68" spans="1:7" ht="24">
      <c r="A68" s="93" t="s">
        <v>685</v>
      </c>
      <c r="B68" s="93" t="str">
        <f>VLOOKUP($A68,'Kursliste gesamt'!$A$9:$G$480,H$1,0)</f>
        <v>NW</v>
      </c>
      <c r="C68" s="93" t="str">
        <f>VLOOKUP($A68,'Kursliste gesamt'!$A$9:$G$480,I$1,0)</f>
        <v>Lindy Hop (Paartanz) in Musik sowie Bewegung und Sport</v>
      </c>
      <c r="D68" s="93" t="str">
        <f>VLOOKUP($A68,'Kursliste gesamt'!$A$9:$G$480,J$1,0)</f>
        <v>Mi 17.3.27, 14.00 - 17.00 Uhr</v>
      </c>
      <c r="E68" s="93" t="str">
        <f>VLOOKUP($A68,'Kursliste gesamt'!$A$9:$G$480,K$1,0)</f>
        <v>Z 3, SEK II</v>
      </c>
      <c r="F68" s="93">
        <f>VLOOKUP($A68,'Kursliste gesamt'!$A$9:$G$480,L$1,0)</f>
        <v>3</v>
      </c>
      <c r="G68" s="66">
        <f>VLOOKUP($A68,'Kursliste gesamt'!$A$9:$G$480,M$1,0)</f>
        <v>45</v>
      </c>
    </row>
    <row r="69" spans="1:7" ht="36">
      <c r="A69" s="93" t="s">
        <v>686</v>
      </c>
      <c r="B69" s="93" t="str">
        <f>VLOOKUP($A69,'Kursliste gesamt'!$A$9:$G$480,H$1,0)</f>
        <v>NW</v>
      </c>
      <c r="C69" s="93" t="str">
        <f>VLOOKUP($A69,'Kursliste gesamt'!$A$9:$G$480,I$1,0)</f>
        <v>Rhythmus-Power im Unterricht: Vielfältiges Klassenmusizieren mit Djembé, Cajon und Perkussion</v>
      </c>
      <c r="D69" s="93" t="str">
        <f>VLOOKUP($A69,'Kursliste gesamt'!$A$9:$G$480,J$1,0)</f>
        <v>Fr 16.4.27, 18.00 - 21.30 Uhr; Sa 17.4.27, 08.30 - 17.00 Uhr</v>
      </c>
      <c r="E69" s="93" t="str">
        <f>VLOOKUP($A69,'Kursliste gesamt'!$A$9:$G$480,K$1,0)</f>
        <v>US, Z 2 + 3, SEK II, SHP, DaZ, Logo</v>
      </c>
      <c r="F69" s="93">
        <f>VLOOKUP($A69,'Kursliste gesamt'!$A$9:$G$480,L$1,0)</f>
        <v>11</v>
      </c>
      <c r="G69" s="66">
        <f>VLOOKUP($A69,'Kursliste gesamt'!$A$9:$G$480,M$1,0)</f>
        <v>165</v>
      </c>
    </row>
    <row r="70" spans="1:7" ht="24">
      <c r="A70" s="93" t="s">
        <v>702</v>
      </c>
      <c r="B70" s="93" t="str">
        <f>VLOOKUP($A70,'Kursliste gesamt'!$A$9:$G$480,H$1,0)</f>
        <v>NW</v>
      </c>
      <c r="C70" s="93" t="str">
        <f>VLOOKUP($A70,'Kursliste gesamt'!$A$9:$G$480,I$1,0)</f>
        <v>Schwimmen: SLRG Grundausbildung See (für Brevet I, Basis Pool, Plus Pool)</v>
      </c>
      <c r="D70" s="93" t="str">
        <f>VLOOKUP($A70,'Kursliste gesamt'!$A$9:$G$480,J$1,0)</f>
        <v>Sa 22.8.26, 09.00 - 17.00 Uhr</v>
      </c>
      <c r="E70" s="93" t="str">
        <f>VLOOKUP($A70,'Kursliste gesamt'!$A$9:$G$480,K$1,0)</f>
        <v>LP mit SLRG-Brevet</v>
      </c>
      <c r="F70" s="93">
        <f>VLOOKUP($A70,'Kursliste gesamt'!$A$9:$G$480,L$1,0)</f>
        <v>8</v>
      </c>
      <c r="G70" s="66">
        <f>VLOOKUP($A70,'Kursliste gesamt'!$A$9:$G$480,M$1,0)</f>
        <v>120</v>
      </c>
    </row>
    <row r="71" spans="1:7" ht="24">
      <c r="A71" s="110" t="s">
        <v>705</v>
      </c>
      <c r="B71" s="93" t="str">
        <f>VLOOKUP($A71,'Kursliste gesamt'!$A$9:$G$480,H$1,0)</f>
        <v>NW</v>
      </c>
      <c r="C71" s="93" t="str">
        <f>VLOOKUP($A71,'Kursliste gesamt'!$A$9:$G$480,I$1,0)</f>
        <v>Sportkompakt Herbstweiterbildungstag 2026 - Jubiläumsausgabe</v>
      </c>
      <c r="D71" s="93" t="str">
        <f>VLOOKUP($A71,'Kursliste gesamt'!$A$9:$G$480,J$1,0)</f>
        <v>Sa 17.10.26, 07.45 - 16.00 Uhr</v>
      </c>
      <c r="E71" s="93" t="str">
        <f>VLOOKUP($A71,'Kursliste gesamt'!$A$9:$G$480,K$1,0)</f>
        <v>LP</v>
      </c>
      <c r="F71" s="93">
        <f>VLOOKUP($A71,'Kursliste gesamt'!$A$9:$G$480,L$1,0)</f>
        <v>8.25</v>
      </c>
      <c r="G71" s="66">
        <f>VLOOKUP($A71,'Kursliste gesamt'!$A$9:$G$480,M$1,0)</f>
        <v>123.75</v>
      </c>
    </row>
    <row r="72" spans="1:7" ht="24">
      <c r="A72" s="110" t="s">
        <v>708</v>
      </c>
      <c r="B72" s="93" t="str">
        <f>VLOOKUP($A72,'Kursliste gesamt'!$A$9:$G$480,H$1,0)</f>
        <v>NW</v>
      </c>
      <c r="C72" s="93" t="str">
        <f>VLOOKUP($A72,'Kursliste gesamt'!$A$9:$G$480,I$1,0)</f>
        <v>Schwimmen: SLRG WK Pool - für Brevet I, Basis Pool, Plus Pool (ohne CPR)</v>
      </c>
      <c r="D72" s="93" t="str">
        <f>VLOOKUP($A72,'Kursliste gesamt'!$A$9:$G$480,J$1,0)</f>
        <v>Sa 6.3.27, 08.30 - 12.00 Uhr</v>
      </c>
      <c r="E72" s="93" t="str">
        <f>VLOOKUP($A72,'Kursliste gesamt'!$A$9:$G$480,K$1,0)</f>
        <v>LP mit SLRG-Brevet</v>
      </c>
      <c r="F72" s="93">
        <f>VLOOKUP($A72,'Kursliste gesamt'!$A$9:$G$480,L$1,0)</f>
        <v>3.5</v>
      </c>
      <c r="G72" s="66">
        <f>VLOOKUP($A72,'Kursliste gesamt'!$A$9:$G$480,M$1,0)</f>
        <v>52.5</v>
      </c>
    </row>
    <row r="73" spans="1:7" ht="24">
      <c r="A73" s="110" t="s">
        <v>711</v>
      </c>
      <c r="B73" s="93" t="str">
        <f>VLOOKUP($A73,'Kursliste gesamt'!$A$9:$G$480,H$1,0)</f>
        <v>NW</v>
      </c>
      <c r="C73" s="93" t="str">
        <f>VLOOKUP($A73,'Kursliste gesamt'!$A$9:$G$480,I$1,0)</f>
        <v>Schwimmen: SLRG Grundausbildung Brevet Basis Pool</v>
      </c>
      <c r="D73" s="93" t="str">
        <f>VLOOKUP($A73,'Kursliste gesamt'!$A$9:$G$480,J$1,0)</f>
        <v>Sa 5.6.27, 08.30 - 16.30 Uhr</v>
      </c>
      <c r="E73" s="93" t="str">
        <f>VLOOKUP($A73,'Kursliste gesamt'!$A$9:$G$480,K$1,0)</f>
        <v>LP</v>
      </c>
      <c r="F73" s="93">
        <f>VLOOKUP($A73,'Kursliste gesamt'!$A$9:$G$480,L$1,0)</f>
        <v>7</v>
      </c>
      <c r="G73" s="66">
        <f>VLOOKUP($A73,'Kursliste gesamt'!$A$9:$G$480,M$1,0)</f>
        <v>105</v>
      </c>
    </row>
    <row r="74" spans="1:7" ht="24">
      <c r="A74" s="110" t="s">
        <v>742</v>
      </c>
      <c r="B74" s="93" t="str">
        <f>VLOOKUP($A74,'Kursliste gesamt'!$A$9:$G$480,H$1,0)</f>
        <v>NW</v>
      </c>
      <c r="C74" s="93" t="str">
        <f>VLOOKUP($A74,'Kursliste gesamt'!$A$9:$G$480,I$1,0)</f>
        <v>PowerPoint - kompetent und clever präsentieren</v>
      </c>
      <c r="D74" s="93" t="str">
        <f>VLOOKUP($A74,'Kursliste gesamt'!$A$9:$G$480,J$1,0)</f>
        <v>Mi 19.8.26, 13.30 - 16.00 Uhr</v>
      </c>
      <c r="E74" s="93" t="str">
        <f>VLOOKUP($A74,'Kursliste gesamt'!$A$9:$G$480,K$1,0)</f>
        <v>LP</v>
      </c>
      <c r="F74" s="93">
        <f>VLOOKUP($A74,'Kursliste gesamt'!$A$9:$G$480,L$1,0)</f>
        <v>2.5</v>
      </c>
      <c r="G74" s="66">
        <f>VLOOKUP($A74,'Kursliste gesamt'!$A$9:$G$480,M$1,0)</f>
        <v>37.5</v>
      </c>
    </row>
    <row r="75" spans="1:7">
      <c r="A75" s="110" t="s">
        <v>745</v>
      </c>
      <c r="B75" s="93" t="str">
        <f>VLOOKUP($A75,'Kursliste gesamt'!$A$9:$G$480,H$1,0)</f>
        <v>NW</v>
      </c>
      <c r="C75" s="93" t="str">
        <f>VLOOKUP($A75,'Kursliste gesamt'!$A$9:$G$480,I$1,0)</f>
        <v>Word - Tricks und Kniffs für den Alltag</v>
      </c>
      <c r="D75" s="93" t="str">
        <f>VLOOKUP($A75,'Kursliste gesamt'!$A$9:$G$480,J$1,0)</f>
        <v>Mi 2.12.26, 13.30 - 16.00 Uhr</v>
      </c>
      <c r="E75" s="93" t="str">
        <f>VLOOKUP($A75,'Kursliste gesamt'!$A$9:$G$480,K$1,0)</f>
        <v>LP</v>
      </c>
      <c r="F75" s="93">
        <f>VLOOKUP($A75,'Kursliste gesamt'!$A$9:$G$480,L$1,0)</f>
        <v>2.5</v>
      </c>
      <c r="G75" s="66">
        <f>VLOOKUP($A75,'Kursliste gesamt'!$A$9:$G$480,M$1,0)</f>
        <v>37.5</v>
      </c>
    </row>
    <row r="76" spans="1:7">
      <c r="A76" s="110" t="s">
        <v>748</v>
      </c>
      <c r="B76" s="93" t="str">
        <f>VLOOKUP($A76,'Kursliste gesamt'!$A$9:$G$480,H$1,0)</f>
        <v>NW</v>
      </c>
      <c r="C76" s="93" t="str">
        <f>VLOOKUP($A76,'Kursliste gesamt'!$A$9:$G$480,I$1,0)</f>
        <v>Excel - Tricks und Kniffs für den Alltag</v>
      </c>
      <c r="D76" s="93" t="str">
        <f>VLOOKUP($A76,'Kursliste gesamt'!$A$9:$G$480,J$1,0)</f>
        <v>Mi 20.1.27, 13.30 - 16.00 Uhr</v>
      </c>
      <c r="E76" s="93" t="str">
        <f>VLOOKUP($A76,'Kursliste gesamt'!$A$9:$G$480,K$1,0)</f>
        <v>LP</v>
      </c>
      <c r="F76" s="93">
        <f>VLOOKUP($A76,'Kursliste gesamt'!$A$9:$G$480,L$1,0)</f>
        <v>2.5</v>
      </c>
      <c r="G76" s="66">
        <f>VLOOKUP($A76,'Kursliste gesamt'!$A$9:$G$480,M$1,0)</f>
        <v>37.5</v>
      </c>
    </row>
    <row r="77" spans="1:7" ht="24">
      <c r="A77" s="110" t="s">
        <v>751</v>
      </c>
      <c r="B77" s="93" t="str">
        <f>VLOOKUP($A77,'Kursliste gesamt'!$A$9:$G$480,H$1,0)</f>
        <v>NW</v>
      </c>
      <c r="C77" s="93" t="str">
        <f>VLOOKUP($A77,'Kursliste gesamt'!$A$9:$G$480,I$1,0)</f>
        <v xml:space="preserve">Lego Spike Essential - Kreative Robotik für Zyklus 1 &amp; 2  </v>
      </c>
      <c r="D77" s="93" t="str">
        <f>VLOOKUP($A77,'Kursliste gesamt'!$A$9:$G$480,J$1,0)</f>
        <v>Mi 21.4.27, 13.30 - 17.00 Uhr</v>
      </c>
      <c r="E77" s="93" t="str">
        <f>VLOOKUP($A77,'Kursliste gesamt'!$A$9:$G$480,K$1,0)</f>
        <v>US, MS I</v>
      </c>
      <c r="F77" s="93">
        <f>VLOOKUP($A77,'Kursliste gesamt'!$A$9:$G$480,L$1,0)</f>
        <v>3.5</v>
      </c>
      <c r="G77" s="66">
        <f>VLOOKUP($A77,'Kursliste gesamt'!$A$9:$G$480,M$1,0)</f>
        <v>52.5</v>
      </c>
    </row>
    <row r="78" spans="1:7" ht="24">
      <c r="A78" s="110" t="s">
        <v>753</v>
      </c>
      <c r="B78" s="93" t="str">
        <f>VLOOKUP($A78,'Kursliste gesamt'!$A$9:$G$480,H$1,0)</f>
        <v>NW</v>
      </c>
      <c r="C78" s="93" t="str">
        <f>VLOOKUP($A78,'Kursliste gesamt'!$A$9:$G$480,I$1,0)</f>
        <v xml:space="preserve">Lego Spike Prime - Kreative Robotik für Zyklus 2 &amp; 3 </v>
      </c>
      <c r="D78" s="93" t="str">
        <f>VLOOKUP($A78,'Kursliste gesamt'!$A$9:$G$480,J$1,0)</f>
        <v>Mi 28.4.27, 13.30 - 17.00 Uhr</v>
      </c>
      <c r="E78" s="93" t="str">
        <f>VLOOKUP($A78,'Kursliste gesamt'!$A$9:$G$480,K$1,0)</f>
        <v>MS II, Z 3</v>
      </c>
      <c r="F78" s="93">
        <f>VLOOKUP($A78,'Kursliste gesamt'!$A$9:$G$480,L$1,0)</f>
        <v>3.5</v>
      </c>
      <c r="G78" s="66">
        <f>VLOOKUP($A78,'Kursliste gesamt'!$A$9:$G$480,M$1,0)</f>
        <v>52.5</v>
      </c>
    </row>
    <row r="79" spans="1:7" ht="24">
      <c r="A79" s="110" t="s">
        <v>797</v>
      </c>
      <c r="B79" s="93" t="str">
        <f>VLOOKUP($A79,'Kursliste gesamt'!$A$9:$G$480,H$1,0)</f>
        <v>NW</v>
      </c>
      <c r="C79" s="93" t="str">
        <f>VLOOKUP($A79,'Kursliste gesamt'!$A$9:$G$480,I$1,0)</f>
        <v>Kind im Autismusspektrum im Unterricht begleiten</v>
      </c>
      <c r="D79" s="93" t="str">
        <f>VLOOKUP($A79,'Kursliste gesamt'!$A$9:$G$480,J$1,0)</f>
        <v>Mi 24.6., 2.9., 21.10.26, Mi 27.1.27, 14.00 - 17.00 Uhr</v>
      </c>
      <c r="E79" s="93" t="str">
        <f>VLOOKUP($A79,'Kursliste gesamt'!$A$9:$G$480,K$1,0)</f>
        <v>Z 1 + 2, SHP, Logo</v>
      </c>
      <c r="F79" s="93">
        <f>VLOOKUP($A79,'Kursliste gesamt'!$A$9:$G$480,L$1,0)</f>
        <v>12</v>
      </c>
      <c r="G79" s="66">
        <f>VLOOKUP($A79,'Kursliste gesamt'!$A$9:$G$480,M$1,0)</f>
        <v>180</v>
      </c>
    </row>
    <row r="80" spans="1:7" ht="36">
      <c r="A80" s="110" t="s">
        <v>798</v>
      </c>
      <c r="B80" s="93" t="str">
        <f>VLOOKUP($A80,'Kursliste gesamt'!$A$9:$G$480,H$1,0)</f>
        <v>NW</v>
      </c>
      <c r="C80" s="93" t="str">
        <f>VLOOKUP($A80,'Kursliste gesamt'!$A$9:$G$480,I$1,0)</f>
        <v>AD(H)S im Unterricht: verstehen, begleiten, entlasten</v>
      </c>
      <c r="D80" s="93" t="str">
        <f>VLOOKUP($A80,'Kursliste gesamt'!$A$9:$G$480,J$1,0)</f>
        <v>Mi 2.12.26, 14.00 - 17.00 Uhr; Do 14.1.27, 17.30 - 20.00 Uhr; Do 18.2.27, 17.30 - 20.00 Uhr</v>
      </c>
      <c r="E80" s="93" t="str">
        <f>VLOOKUP($A80,'Kursliste gesamt'!$A$9:$G$480,K$1,0)</f>
        <v>LP, SHP</v>
      </c>
      <c r="F80" s="93">
        <f>VLOOKUP($A80,'Kursliste gesamt'!$A$9:$G$480,L$1,0)</f>
        <v>8</v>
      </c>
      <c r="G80" s="66">
        <f>VLOOKUP($A80,'Kursliste gesamt'!$A$9:$G$480,M$1,0)</f>
        <v>120</v>
      </c>
    </row>
    <row r="81" spans="1:7" ht="24">
      <c r="A81" s="97" t="s">
        <v>800</v>
      </c>
      <c r="B81" s="93" t="str">
        <f>VLOOKUP($A81,'Kursliste gesamt'!$A$9:$G$480,H$1,0)</f>
        <v>NW</v>
      </c>
      <c r="C81" s="93" t="str">
        <f>VLOOKUP($A81,'Kursliste gesamt'!$A$9:$G$480,I$1,0)</f>
        <v>Ideenpool und Hintergründe zur Grafomotorik auf der Kindergartenstufe</v>
      </c>
      <c r="D81" s="93" t="str">
        <f>VLOOKUP($A81,'Kursliste gesamt'!$A$9:$G$480,J$1,0)</f>
        <v>Mi 24.2, 17.3.27, 16.30 - 18.30 Uhr</v>
      </c>
      <c r="E81" s="93" t="str">
        <f>VLOOKUP($A81,'Kursliste gesamt'!$A$9:$G$480,K$1,0)</f>
        <v>KG, SHP, DaZ, Logo</v>
      </c>
      <c r="F81" s="93">
        <f>VLOOKUP($A81,'Kursliste gesamt'!$A$9:$G$480,L$1,0)</f>
        <v>3</v>
      </c>
      <c r="G81" s="66">
        <f>VLOOKUP($A81,'Kursliste gesamt'!$A$9:$G$480,M$1,0)</f>
        <v>45</v>
      </c>
    </row>
    <row r="82" spans="1:7" ht="24">
      <c r="A82" s="97" t="s">
        <v>829</v>
      </c>
      <c r="B82" s="93" t="str">
        <f>VLOOKUP($A82,'Kursliste gesamt'!$A$9:$G$480,H$1,0)</f>
        <v>NW</v>
      </c>
      <c r="C82" s="93" t="str">
        <f>VLOOKUP($A82,'Kursliste gesamt'!$A$9:$G$480,I$1,0)</f>
        <v>E-Learning «Interdisziplinäre Zusammenarbeit stärken»</v>
      </c>
      <c r="D82" s="93" t="str">
        <f>VLOOKUP($A82,'Kursliste gesamt'!$A$9:$G$480,J$1,0)</f>
        <v>6h individuelles E-Learining (Zeitraum: August - Oktober 26)</v>
      </c>
      <c r="E82" s="93" t="str">
        <f>VLOOKUP($A82,'Kursliste gesamt'!$A$9:$G$480,K$1,0)</f>
        <v>LP</v>
      </c>
      <c r="F82" s="93">
        <f>VLOOKUP($A82,'Kursliste gesamt'!$A$9:$G$480,L$1,0)</f>
        <v>6</v>
      </c>
      <c r="G82" s="66">
        <f>VLOOKUP($A82,'Kursliste gesamt'!$A$9:$G$480,M$1,0)</f>
        <v>90</v>
      </c>
    </row>
  </sheetData>
  <autoFilter ref="A2:M80" xr:uid="{00000000-0001-0000-0400-000000000000}"/>
  <sortState xmlns:xlrd2="http://schemas.microsoft.com/office/spreadsheetml/2017/richdata2" ref="A3:G64">
    <sortCondition ref="A3:A64"/>
  </sortState>
  <phoneticPr fontId="35" type="noConversion"/>
  <conditionalFormatting sqref="A2">
    <cfRule type="duplicateValues" dxfId="56" priority="1"/>
  </conditionalFormatting>
  <conditionalFormatting sqref="A3:A13">
    <cfRule type="duplicateValues" dxfId="55" priority="348"/>
  </conditionalFormatting>
  <conditionalFormatting sqref="A3:A70">
    <cfRule type="duplicateValues" dxfId="54" priority="350"/>
  </conditionalFormatting>
  <conditionalFormatting sqref="A24">
    <cfRule type="duplicateValues" dxfId="53" priority="145"/>
    <cfRule type="duplicateValues" dxfId="52" priority="146"/>
  </conditionalFormatting>
  <conditionalFormatting sqref="A25">
    <cfRule type="duplicateValues" dxfId="51" priority="147"/>
  </conditionalFormatting>
  <conditionalFormatting sqref="A30">
    <cfRule type="duplicateValues" dxfId="50" priority="148"/>
  </conditionalFormatting>
  <conditionalFormatting sqref="A31:A43 A26:A29 A14:A23">
    <cfRule type="duplicateValues" dxfId="49" priority="276"/>
  </conditionalFormatting>
  <conditionalFormatting sqref="A44:A45">
    <cfRule type="duplicateValues" dxfId="48" priority="286"/>
  </conditionalFormatting>
  <conditionalFormatting sqref="A53">
    <cfRule type="duplicateValues" dxfId="47" priority="19"/>
  </conditionalFormatting>
  <conditionalFormatting sqref="A54:A63 A44:A52">
    <cfRule type="duplicateValues" dxfId="46" priority="322"/>
  </conditionalFormatting>
  <conditionalFormatting sqref="A64">
    <cfRule type="duplicateValues" dxfId="45" priority="14"/>
  </conditionalFormatting>
  <conditionalFormatting sqref="A66">
    <cfRule type="duplicateValues" dxfId="44" priority="13"/>
  </conditionalFormatting>
  <conditionalFormatting sqref="A67 A69 A65">
    <cfRule type="duplicateValues" dxfId="43" priority="16"/>
  </conditionalFormatting>
  <conditionalFormatting sqref="A68">
    <cfRule type="duplicateValues" dxfId="42" priority="9"/>
  </conditionalFormatting>
  <conditionalFormatting sqref="A70">
    <cfRule type="duplicateValues" dxfId="41" priority="8"/>
  </conditionalFormatting>
  <conditionalFormatting sqref="A71:A80">
    <cfRule type="duplicateValues" dxfId="40" priority="6"/>
    <cfRule type="duplicateValues" dxfId="39" priority="7"/>
  </conditionalFormatting>
  <conditionalFormatting sqref="A81:A1048576 A1">
    <cfRule type="duplicateValues" dxfId="38" priority="493"/>
  </conditionalFormatting>
  <conditionalFormatting sqref="I2">
    <cfRule type="duplicateValues" dxfId="37" priority="3"/>
  </conditionalFormatting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7">
    <tabColor theme="1" tint="0.499984740745262"/>
  </sheetPr>
  <dimension ref="A1:H79"/>
  <sheetViews>
    <sheetView topLeftCell="A35" workbookViewId="0">
      <selection activeCell="G15" sqref="G15"/>
    </sheetView>
  </sheetViews>
  <sheetFormatPr baseColWidth="10" defaultColWidth="11.42578125" defaultRowHeight="12.75"/>
  <cols>
    <col min="1" max="1" width="8.42578125" style="65" customWidth="1"/>
    <col min="2" max="2" width="6.85546875" style="65" customWidth="1"/>
    <col min="3" max="3" width="25" style="65" customWidth="1"/>
    <col min="4" max="4" width="34" style="65" customWidth="1"/>
    <col min="5" max="5" width="16" style="67" customWidth="1"/>
    <col min="6" max="6" width="13" style="67" customWidth="1"/>
    <col min="7" max="7" width="6.42578125" style="68" customWidth="1"/>
    <col min="8" max="16384" width="11.42578125" style="65"/>
  </cols>
  <sheetData>
    <row r="1" spans="1:8">
      <c r="A1" s="85"/>
      <c r="B1" s="62"/>
      <c r="C1" s="63"/>
      <c r="D1" s="126"/>
      <c r="E1" s="64"/>
      <c r="F1" s="64"/>
      <c r="G1" s="127"/>
      <c r="H1" s="96"/>
    </row>
    <row r="2" spans="1:8">
      <c r="A2" s="85"/>
      <c r="B2" s="86"/>
      <c r="C2" s="99"/>
      <c r="D2" s="99"/>
      <c r="E2" s="97"/>
      <c r="F2" s="122"/>
      <c r="G2" s="122"/>
    </row>
    <row r="3" spans="1:8" ht="24">
      <c r="A3" s="85" t="s">
        <v>176</v>
      </c>
      <c r="B3" s="28" t="s">
        <v>852</v>
      </c>
      <c r="C3" s="28" t="s">
        <v>853</v>
      </c>
      <c r="D3" s="28" t="s">
        <v>854</v>
      </c>
      <c r="E3" s="28" t="s">
        <v>855</v>
      </c>
      <c r="F3" s="29" t="s">
        <v>856</v>
      </c>
      <c r="G3" s="156" t="s">
        <v>857</v>
      </c>
    </row>
    <row r="4" spans="1:8" ht="24">
      <c r="A4" s="111" t="s">
        <v>187</v>
      </c>
      <c r="B4" s="128" t="str">
        <f>VLOOKUP($A4,'Kursliste gesamt'!$A$9:$G$280,2,0)</f>
        <v>OW</v>
      </c>
      <c r="C4" s="66" t="str">
        <f>VLOOKUP($A4,'Kursliste gesamt'!$A$9:$G$280,3,0)</f>
        <v>Einführungsveranstaltung für neue oder wiedereinsteigende Lehrpersonen</v>
      </c>
      <c r="D4" s="66" t="str">
        <f>VLOOKUP($A4,'Kursliste gesamt'!$A$9:$G$280,4,0)</f>
        <v>Mo 31.8.26, 17.30 - 19.00 Uhr</v>
      </c>
      <c r="E4" s="66" t="str">
        <f>VLOOKUP($A4,'Kursliste gesamt'!$A$9:$G$280,5,0)</f>
        <v>neue LP (nur OW)</v>
      </c>
      <c r="F4" s="66">
        <f>VLOOKUP($A4,'Kursliste gesamt'!$A$9:$G$280,6,0)</f>
        <v>2</v>
      </c>
      <c r="G4" s="66">
        <f>VLOOKUP($A4,'Kursliste gesamt'!$A$9:$G$280,7,0)</f>
        <v>0</v>
      </c>
    </row>
    <row r="5" spans="1:8" ht="24">
      <c r="A5" s="111" t="s">
        <v>190</v>
      </c>
      <c r="B5" s="128" t="str">
        <f>VLOOKUP($A5,'Kursliste gesamt'!$A$9:$G$280,2,0)</f>
        <v>OW</v>
      </c>
      <c r="C5" s="66" t="str">
        <f>VLOOKUP($A5,'Kursliste gesamt'!$A$9:$G$280,3,0)</f>
        <v>Vorstellung Schulpsychologischer Dienst OW</v>
      </c>
      <c r="D5" s="66" t="str">
        <f>VLOOKUP($A5,'Kursliste gesamt'!$A$9:$G$280,4,0)</f>
        <v>Mi 4.11.26, 17.15 - 18.15 Uhr</v>
      </c>
      <c r="E5" s="66" t="str">
        <f>VLOOKUP($A5,'Kursliste gesamt'!$A$9:$G$280,5,0)</f>
        <v>Alle (nur OW)</v>
      </c>
      <c r="F5" s="66">
        <f>VLOOKUP($A5,'Kursliste gesamt'!$A$9:$G$280,6,0)</f>
        <v>1</v>
      </c>
      <c r="G5" s="66">
        <f>VLOOKUP($A5,'Kursliste gesamt'!$A$9:$G$280,7,0)</f>
        <v>0</v>
      </c>
    </row>
    <row r="6" spans="1:8" ht="48">
      <c r="A6" s="111" t="s">
        <v>192</v>
      </c>
      <c r="B6" s="128" t="str">
        <f>VLOOKUP($A6,'Kursliste gesamt'!$A$9:$G$280,2,0)</f>
        <v>OW</v>
      </c>
      <c r="C6" s="66" t="str">
        <f>VLOOKUP($A6,'Kursliste gesamt'!$A$9:$G$280,3,0)</f>
        <v>Kennen lernen Berufs- und Weiterbildungsberatung, Frühintervention IV und Case Management Berufsbildung</v>
      </c>
      <c r="D6" s="66" t="str">
        <f>VLOOKUP($A6,'Kursliste gesamt'!$A$9:$G$280,4,0)</f>
        <v>Do 5.11.26, 17.30 - 18.30 Uhr</v>
      </c>
      <c r="E6" s="66" t="str">
        <f>VLOOKUP($A6,'Kursliste gesamt'!$A$9:$G$280,5,0)</f>
        <v>Alle (nur OW)</v>
      </c>
      <c r="F6" s="66">
        <f>VLOOKUP($A6,'Kursliste gesamt'!$A$9:$G$280,6,0)</f>
        <v>1</v>
      </c>
      <c r="G6" s="66">
        <f>VLOOKUP($A6,'Kursliste gesamt'!$A$9:$G$280,7,0)</f>
        <v>0</v>
      </c>
    </row>
    <row r="7" spans="1:8">
      <c r="A7" s="111" t="s">
        <v>213</v>
      </c>
      <c r="B7" s="128" t="str">
        <f>VLOOKUP($A7,'Kursliste gesamt'!$A$9:$G$280,2,0)</f>
        <v>OW</v>
      </c>
      <c r="C7" s="66" t="str">
        <f>VLOOKUP($A7,'Kursliste gesamt'!$A$9:$G$280,3,0)</f>
        <v>Die gesunde Stimme</v>
      </c>
      <c r="D7" s="66" t="str">
        <f>VLOOKUP($A7,'Kursliste gesamt'!$A$9:$G$280,4,0)</f>
        <v>Do 7.1, 14.1.27, 18.30 - 20.30 Uhr</v>
      </c>
      <c r="E7" s="66" t="str">
        <f>VLOOKUP($A7,'Kursliste gesamt'!$A$9:$G$280,5,0)</f>
        <v>Alle</v>
      </c>
      <c r="F7" s="66">
        <f>VLOOKUP($A7,'Kursliste gesamt'!$A$9:$G$280,6,0)</f>
        <v>4</v>
      </c>
      <c r="G7" s="66">
        <f>VLOOKUP($A7,'Kursliste gesamt'!$A$9:$G$280,7,0)</f>
        <v>60</v>
      </c>
    </row>
    <row r="8" spans="1:8" ht="24">
      <c r="A8" s="111" t="s">
        <v>214</v>
      </c>
      <c r="B8" s="128" t="str">
        <f>VLOOKUP($A8,'Kursliste gesamt'!$A$9:$G$280,2,0)</f>
        <v>OW</v>
      </c>
      <c r="C8" s="66" t="str">
        <f>VLOOKUP($A8,'Kursliste gesamt'!$A$9:$G$280,3,0)</f>
        <v>Die gesunde Stimme 2 (Vertiefungsmodul)</v>
      </c>
      <c r="D8" s="66" t="str">
        <f>VLOOKUP($A8,'Kursliste gesamt'!$A$9:$G$280,4,0)</f>
        <v>Do 21.1, 28.1.27, 18.30 - 20.30 Uhr</v>
      </c>
      <c r="E8" s="66" t="str">
        <f>VLOOKUP($A8,'Kursliste gesamt'!$A$9:$G$280,5,0)</f>
        <v>Alle</v>
      </c>
      <c r="F8" s="66">
        <f>VLOOKUP($A8,'Kursliste gesamt'!$A$9:$G$280,6,0)</f>
        <v>4</v>
      </c>
      <c r="G8" s="66">
        <f>VLOOKUP($A8,'Kursliste gesamt'!$A$9:$G$280,7,0)</f>
        <v>60</v>
      </c>
    </row>
    <row r="9" spans="1:8" ht="24">
      <c r="A9" s="111" t="s">
        <v>215</v>
      </c>
      <c r="B9" s="128" t="str">
        <f>VLOOKUP($A9,'Kursliste gesamt'!$A$9:$G$280,2,0)</f>
        <v>OW</v>
      </c>
      <c r="C9" s="66" t="str">
        <f>VLOOKUP($A9,'Kursliste gesamt'!$A$9:$G$280,3,0)</f>
        <v>BLS-AED-SRC Komplett Kurs: Erste Hilfe leisten (Grundkurs/Refresher)</v>
      </c>
      <c r="D9" s="66" t="str">
        <f>VLOOKUP($A9,'Kursliste gesamt'!$A$9:$G$280,4,0)</f>
        <v>Mi 20.1.27, 13.30 - 17.00 Uhr</v>
      </c>
      <c r="E9" s="66" t="str">
        <f>VLOOKUP($A9,'Kursliste gesamt'!$A$9:$G$280,5,0)</f>
        <v>Alle</v>
      </c>
      <c r="F9" s="66">
        <f>VLOOKUP($A9,'Kursliste gesamt'!$A$9:$G$280,6,0)</f>
        <v>3.5</v>
      </c>
      <c r="G9" s="66">
        <f>VLOOKUP($A9,'Kursliste gesamt'!$A$9:$G$280,7,0)</f>
        <v>52.5</v>
      </c>
    </row>
    <row r="10" spans="1:8" ht="24">
      <c r="A10" s="111" t="s">
        <v>218</v>
      </c>
      <c r="B10" s="128" t="str">
        <f>VLOOKUP($A10,'Kursliste gesamt'!$A$9:$G$280,2,0)</f>
        <v>OW</v>
      </c>
      <c r="C10" s="66" t="str">
        <f>VLOOKUP($A10,'Kursliste gesamt'!$A$9:$G$280,3,0)</f>
        <v>Yoga - Körper und Geist zur Ruhe bringen</v>
      </c>
      <c r="D10" s="66" t="str">
        <f>VLOOKUP($A10,'Kursliste gesamt'!$A$9:$G$280,4,0)</f>
        <v>Fr 6.11, 13.11, 20.11, 27.11.26, 17.00 - 18.15 Uhr</v>
      </c>
      <c r="E10" s="66" t="str">
        <f>VLOOKUP($A10,'Kursliste gesamt'!$A$9:$G$280,5,0)</f>
        <v>Alle</v>
      </c>
      <c r="F10" s="66">
        <f>VLOOKUP($A10,'Kursliste gesamt'!$A$9:$G$280,6,0)</f>
        <v>5</v>
      </c>
      <c r="G10" s="66">
        <f>VLOOKUP($A10,'Kursliste gesamt'!$A$9:$G$280,7,0)</f>
        <v>75</v>
      </c>
    </row>
    <row r="11" spans="1:8" ht="36">
      <c r="A11" s="111" t="s">
        <v>238</v>
      </c>
      <c r="B11" s="128" t="str">
        <f>VLOOKUP($A11,'Kursliste gesamt'!$A$9:$G$280,2,0)</f>
        <v>OW</v>
      </c>
      <c r="C11" s="66" t="str">
        <f>VLOOKUP($A11,'Kursliste gesamt'!$A$9:$G$280,3,0)</f>
        <v>Kommunikation als Brücke - wie aus schwierigen Gesprächen echte Verbindungen entstehen</v>
      </c>
      <c r="D11" s="66" t="str">
        <f>VLOOKUP($A11,'Kursliste gesamt'!$A$9:$G$280,4,0)</f>
        <v>Mi 18.11, 2.12.26, 13.30 - 17.00 Uhr</v>
      </c>
      <c r="E11" s="66" t="str">
        <f>VLOOKUP($A11,'Kursliste gesamt'!$A$9:$G$280,5,0)</f>
        <v>Alle</v>
      </c>
      <c r="F11" s="66">
        <f>VLOOKUP($A11,'Kursliste gesamt'!$A$9:$G$280,6,0)</f>
        <v>7</v>
      </c>
      <c r="G11" s="66">
        <f>VLOOKUP($A11,'Kursliste gesamt'!$A$9:$G$280,7,0)</f>
        <v>105</v>
      </c>
    </row>
    <row r="12" spans="1:8" ht="36">
      <c r="A12" s="111" t="s">
        <v>241</v>
      </c>
      <c r="B12" s="128" t="str">
        <f>VLOOKUP($A12,'Kursliste gesamt'!$A$9:$G$280,2,0)</f>
        <v>OW</v>
      </c>
      <c r="C12" s="66" t="str">
        <f>VLOOKUP($A12,'Kursliste gesamt'!$A$9:$G$280,3,0)</f>
        <v>Friedensbrücke - Konflikte unter Schülerinnen und Schülern einfach lösen</v>
      </c>
      <c r="D12" s="66" t="str">
        <f>VLOOKUP($A12,'Kursliste gesamt'!$A$9:$G$280,4,0)</f>
        <v>Sa 19.9.26, 08.00 - 12.00 Uhr</v>
      </c>
      <c r="E12" s="66" t="str">
        <f>VLOOKUP($A12,'Kursliste gesamt'!$A$9:$G$280,5,0)</f>
        <v>Z 1 + 2, SHP, DaZ, BBF</v>
      </c>
      <c r="F12" s="66">
        <f>VLOOKUP($A12,'Kursliste gesamt'!$A$9:$G$280,6,0)</f>
        <v>4</v>
      </c>
      <c r="G12" s="66">
        <f>VLOOKUP($A12,'Kursliste gesamt'!$A$9:$G$280,7,0)</f>
        <v>60</v>
      </c>
    </row>
    <row r="13" spans="1:8" ht="36">
      <c r="A13" s="111" t="s">
        <v>245</v>
      </c>
      <c r="B13" s="128" t="str">
        <f>VLOOKUP($A13,'Kursliste gesamt'!$A$9:$G$280,2,0)</f>
        <v>OW</v>
      </c>
      <c r="C13" s="66" t="str">
        <f>VLOOKUP($A13,'Kursliste gesamt'!$A$9:$G$280,3,0)</f>
        <v>Brücken bauen, wenn es brennt: Zusammenarbeit mit belasteten Familien. Fokus Trennung</v>
      </c>
      <c r="D13" s="66" t="str">
        <f>VLOOKUP($A13,'Kursliste gesamt'!$A$9:$G$280,4,0)</f>
        <v>Mi 11.11.26, 13.30 - 16.30 Uhr</v>
      </c>
      <c r="E13" s="66" t="str">
        <f>VLOOKUP($A13,'Kursliste gesamt'!$A$9:$G$280,5,0)</f>
        <v>Alle</v>
      </c>
      <c r="F13" s="66">
        <f>VLOOKUP($A13,'Kursliste gesamt'!$A$9:$G$280,6,0)</f>
        <v>3</v>
      </c>
      <c r="G13" s="66">
        <f>VLOOKUP($A13,'Kursliste gesamt'!$A$9:$G$280,7,0)</f>
        <v>45</v>
      </c>
    </row>
    <row r="14" spans="1:8" ht="48">
      <c r="A14" s="111" t="s">
        <v>250</v>
      </c>
      <c r="B14" s="128" t="str">
        <f>VLOOKUP($A14,'Kursliste gesamt'!$A$9:$G$280,2,0)</f>
        <v>OW</v>
      </c>
      <c r="C14" s="66" t="str">
        <f>VLOOKUP($A14,'Kursliste gesamt'!$A$9:$G$280,3,0)</f>
        <v>Effektives Ressourcenmanagement: Arbeitsorganisation für Lehrpersonen - Mehr Zeit, Energie und Fokus im Schulalltag</v>
      </c>
      <c r="D14" s="66" t="str">
        <f>VLOOKUP($A14,'Kursliste gesamt'!$A$9:$G$280,4,0)</f>
        <v>Do 4.3, 11.3.27, 17.30 - 19.30 Uhr</v>
      </c>
      <c r="E14" s="66" t="str">
        <f>VLOOKUP($A14,'Kursliste gesamt'!$A$9:$G$280,5,0)</f>
        <v>LP</v>
      </c>
      <c r="F14" s="66">
        <f>VLOOKUP($A14,'Kursliste gesamt'!$A$9:$G$280,6,0)</f>
        <v>4</v>
      </c>
      <c r="G14" s="66">
        <f>VLOOKUP($A14,'Kursliste gesamt'!$A$9:$G$280,7,0)</f>
        <v>60</v>
      </c>
    </row>
    <row r="15" spans="1:8">
      <c r="A15" s="111" t="s">
        <v>253</v>
      </c>
      <c r="B15" s="128" t="str">
        <f>VLOOKUP($A15,'Kursliste gesamt'!$A$9:$G$280,2,0)</f>
        <v>OW</v>
      </c>
      <c r="C15" s="66" t="str">
        <f>VLOOKUP($A15,'Kursliste gesamt'!$A$9:$G$280,3,0)</f>
        <v>Erfolgsfaktor Pause - take a break</v>
      </c>
      <c r="D15" s="66" t="str">
        <f>VLOOKUP($A15,'Kursliste gesamt'!$A$9:$G$280,4,0)</f>
        <v>Mi 13.1, 27.1.27, 13.30 - 17.00 Uhr</v>
      </c>
      <c r="E15" s="66" t="str">
        <f>VLOOKUP($A15,'Kursliste gesamt'!$A$9:$G$280,5,0)</f>
        <v>Alle</v>
      </c>
      <c r="F15" s="66">
        <f>VLOOKUP($A15,'Kursliste gesamt'!$A$9:$G$280,6,0)</f>
        <v>7</v>
      </c>
      <c r="G15" s="66">
        <f>VLOOKUP($A15,'Kursliste gesamt'!$A$9:$G$280,7,0)</f>
        <v>105</v>
      </c>
    </row>
    <row r="16" spans="1:8" ht="24">
      <c r="A16" s="111" t="s">
        <v>284</v>
      </c>
      <c r="B16" s="128" t="str">
        <f>VLOOKUP($A16,'Kursliste gesamt'!$A$9:$G$280,2,0)</f>
        <v>OW</v>
      </c>
      <c r="C16" s="66" t="str">
        <f>VLOOKUP($A16,'Kursliste gesamt'!$A$9:$G$280,3,0)</f>
        <v>Ohnmacht lähmt – Selbstbehauptung stärkt</v>
      </c>
      <c r="D16" s="66" t="str">
        <f>VLOOKUP($A16,'Kursliste gesamt'!$A$9:$G$280,4,0)</f>
        <v>Mi 4.11, 11.11.26, 13.30 - 16.30 Uhr</v>
      </c>
      <c r="E16" s="66" t="str">
        <f>VLOOKUP($A16,'Kursliste gesamt'!$A$9:$G$280,5,0)</f>
        <v>Alle</v>
      </c>
      <c r="F16" s="66">
        <f>VLOOKUP($A16,'Kursliste gesamt'!$A$9:$G$280,6,0)</f>
        <v>6</v>
      </c>
      <c r="G16" s="66">
        <f>VLOOKUP($A16,'Kursliste gesamt'!$A$9:$G$280,7,0)</f>
        <v>90</v>
      </c>
    </row>
    <row r="17" spans="1:7" ht="24">
      <c r="A17" s="111" t="s">
        <v>287</v>
      </c>
      <c r="B17" s="128" t="str">
        <f>VLOOKUP($A17,'Kursliste gesamt'!$A$9:$G$280,2,0)</f>
        <v>OW</v>
      </c>
      <c r="C17" s="66" t="str">
        <f>VLOOKUP($A17,'Kursliste gesamt'!$A$9:$G$280,3,0)</f>
        <v>Emotionen in der Schule</v>
      </c>
      <c r="D17" s="66" t="str">
        <f>VLOOKUP($A17,'Kursliste gesamt'!$A$9:$G$280,4,0)</f>
        <v>Sa 12.9.26, 08.30 - 12.00 Uhr; Mi 23.9.26, 08.30 - 12.00 Uhr; Sa 7.11.26, 08.30 - 12.00 Uhr</v>
      </c>
      <c r="E17" s="66" t="str">
        <f>VLOOKUP($A17,'Kursliste gesamt'!$A$9:$G$280,5,0)</f>
        <v>Alle</v>
      </c>
      <c r="F17" s="66">
        <f>VLOOKUP($A17,'Kursliste gesamt'!$A$9:$G$280,6,0)</f>
        <v>10.5</v>
      </c>
      <c r="G17" s="66">
        <f>VLOOKUP($A17,'Kursliste gesamt'!$A$9:$G$280,7,0)</f>
        <v>157.5</v>
      </c>
    </row>
    <row r="18" spans="1:7" ht="24">
      <c r="A18" s="111" t="s">
        <v>289</v>
      </c>
      <c r="B18" s="128" t="str">
        <f>VLOOKUP($A18,'Kursliste gesamt'!$A$9:$G$280,2,0)</f>
        <v>OW</v>
      </c>
      <c r="C18" s="66" t="str">
        <f>VLOOKUP($A18,'Kursliste gesamt'!$A$9:$G$280,3,0)</f>
        <v>Essstörungen bei Kindern und Jugendlichen</v>
      </c>
      <c r="D18" s="66" t="str">
        <f>VLOOKUP($A18,'Kursliste gesamt'!$A$9:$G$280,4,0)</f>
        <v>Do 10.9.26, 18.00 - 20.30 Uhr</v>
      </c>
      <c r="E18" s="66" t="str">
        <f>VLOOKUP($A18,'Kursliste gesamt'!$A$9:$G$280,5,0)</f>
        <v>Alle</v>
      </c>
      <c r="F18" s="66">
        <f>VLOOKUP($A18,'Kursliste gesamt'!$A$9:$G$280,6,0)</f>
        <v>2.5</v>
      </c>
      <c r="G18" s="66">
        <f>VLOOKUP($A18,'Kursliste gesamt'!$A$9:$G$280,7,0)</f>
        <v>37.5</v>
      </c>
    </row>
    <row r="19" spans="1:7">
      <c r="A19" s="111" t="s">
        <v>322</v>
      </c>
      <c r="B19" s="128" t="str">
        <f>VLOOKUP($A19,'Kursliste gesamt'!$A$9:$G$280,2,0)</f>
        <v>OW</v>
      </c>
      <c r="C19" s="66" t="str">
        <f>VLOOKUP($A19,'Kursliste gesamt'!$A$9:$G$280,3,0)</f>
        <v>Umgang mit herausfordernden Jungs</v>
      </c>
      <c r="D19" s="66" t="str">
        <f>VLOOKUP($A19,'Kursliste gesamt'!$A$9:$G$280,4,0)</f>
        <v>Mi 9.9, 23.9.26, 13.30 - 17.00 Uhr</v>
      </c>
      <c r="E19" s="66" t="str">
        <f>VLOOKUP($A19,'Kursliste gesamt'!$A$9:$G$280,5,0)</f>
        <v>Alle</v>
      </c>
      <c r="F19" s="66">
        <f>VLOOKUP($A19,'Kursliste gesamt'!$A$9:$G$280,6,0)</f>
        <v>7</v>
      </c>
      <c r="G19" s="66">
        <f>VLOOKUP($A19,'Kursliste gesamt'!$A$9:$G$280,7,0)</f>
        <v>105</v>
      </c>
    </row>
    <row r="20" spans="1:7">
      <c r="A20" s="111" t="s">
        <v>325</v>
      </c>
      <c r="B20" s="128" t="str">
        <f>VLOOKUP($A20,'Kursliste gesamt'!$A$9:$G$280,2,0)</f>
        <v>OW</v>
      </c>
      <c r="C20" s="66" t="str">
        <f>VLOOKUP($A20,'Kursliste gesamt'!$A$9:$G$280,3,0)</f>
        <v>Kinder kommen zur Konzentration</v>
      </c>
      <c r="D20" s="66" t="str">
        <f>VLOOKUP($A20,'Kursliste gesamt'!$A$9:$G$280,4,0)</f>
        <v>Do 29.10, 5.11.26, 17.30 - 19.30 Uhr</v>
      </c>
      <c r="E20" s="66" t="str">
        <f>VLOOKUP($A20,'Kursliste gesamt'!$A$9:$G$280,5,0)</f>
        <v>LP</v>
      </c>
      <c r="F20" s="66">
        <f>VLOOKUP($A20,'Kursliste gesamt'!$A$9:$G$280,6,0)</f>
        <v>4</v>
      </c>
      <c r="G20" s="66">
        <f>VLOOKUP($A20,'Kursliste gesamt'!$A$9:$G$280,7,0)</f>
        <v>60</v>
      </c>
    </row>
    <row r="21" spans="1:7" ht="36">
      <c r="A21" s="111" t="s">
        <v>328</v>
      </c>
      <c r="B21" s="128" t="str">
        <f>VLOOKUP($A21,'Kursliste gesamt'!$A$9:$G$280,2,0)</f>
        <v>OW</v>
      </c>
      <c r="C21" s="66" t="str">
        <f>VLOOKUP($A21,'Kursliste gesamt'!$A$9:$G$280,3,0)</f>
        <v>Potenziale erkennen und fördern - integrative Begabungs- und Begabtenförderung im Schulalltag</v>
      </c>
      <c r="D21" s="66" t="str">
        <f>VLOOKUP($A21,'Kursliste gesamt'!$A$9:$G$280,4,0)</f>
        <v>Sa 21.11.26, 08.30 - 12.00 Uhr</v>
      </c>
      <c r="E21" s="66" t="str">
        <f>VLOOKUP($A21,'Kursliste gesamt'!$A$9:$G$280,5,0)</f>
        <v>Z 2, SHP, BBF</v>
      </c>
      <c r="F21" s="66">
        <f>VLOOKUP($A21,'Kursliste gesamt'!$A$9:$G$280,6,0)</f>
        <v>3.5</v>
      </c>
      <c r="G21" s="66">
        <f>VLOOKUP($A21,'Kursliste gesamt'!$A$9:$G$280,7,0)</f>
        <v>52.5</v>
      </c>
    </row>
    <row r="22" spans="1:7" ht="36">
      <c r="A22" s="111" t="s">
        <v>332</v>
      </c>
      <c r="B22" s="128" t="str">
        <f>VLOOKUP($A22,'Kursliste gesamt'!$A$9:$G$280,2,0)</f>
        <v>OW</v>
      </c>
      <c r="C22" s="66" t="str">
        <f>VLOOKUP($A22,'Kursliste gesamt'!$A$9:$G$280,3,0)</f>
        <v>Trauern Kinder und Jugendliche anders? Kompetent begleiten und handeln in Krisen- und Verlustsituationen</v>
      </c>
      <c r="D22" s="66" t="str">
        <f>VLOOKUP($A22,'Kursliste gesamt'!$A$9:$G$280,4,0)</f>
        <v>Sa 21.11.26, 08.30 - 16.30 Uhr</v>
      </c>
      <c r="E22" s="66" t="str">
        <f>VLOOKUP($A22,'Kursliste gesamt'!$A$9:$G$280,5,0)</f>
        <v>Alle</v>
      </c>
      <c r="F22" s="66">
        <f>VLOOKUP($A22,'Kursliste gesamt'!$A$9:$G$280,6,0)</f>
        <v>6.5</v>
      </c>
      <c r="G22" s="66">
        <f>VLOOKUP($A22,'Kursliste gesamt'!$A$9:$G$280,7,0)</f>
        <v>97.5</v>
      </c>
    </row>
    <row r="23" spans="1:7">
      <c r="A23" s="111" t="s">
        <v>351</v>
      </c>
      <c r="B23" s="128" t="str">
        <f>VLOOKUP($A23,'Kursliste gesamt'!$A$9:$G$280,2,0)</f>
        <v>OW</v>
      </c>
      <c r="C23" s="66" t="str">
        <f>VLOOKUP($A23,'Kursliste gesamt'!$A$9:$G$280,3,0)</f>
        <v>Lernmythen und Lernfakten</v>
      </c>
      <c r="D23" s="66" t="str">
        <f>VLOOKUP($A23,'Kursliste gesamt'!$A$9:$G$280,4,0)</f>
        <v>Sa 20.2.27, 08.30 - 17.00 Uhr</v>
      </c>
      <c r="E23" s="66" t="str">
        <f>VLOOKUP($A23,'Kursliste gesamt'!$A$9:$G$280,5,0)</f>
        <v>Alle</v>
      </c>
      <c r="F23" s="66">
        <f>VLOOKUP($A23,'Kursliste gesamt'!$A$9:$G$280,6,0)</f>
        <v>7</v>
      </c>
      <c r="G23" s="66">
        <f>VLOOKUP($A23,'Kursliste gesamt'!$A$9:$G$280,7,0)</f>
        <v>105</v>
      </c>
    </row>
    <row r="24" spans="1:7" ht="24">
      <c r="A24" s="111" t="s">
        <v>367</v>
      </c>
      <c r="B24" s="128" t="str">
        <f>VLOOKUP($A24,'Kursliste gesamt'!$A$9:$G$280,2,0)</f>
        <v>OW</v>
      </c>
      <c r="C24" s="66" t="str">
        <f>VLOOKUP($A24,'Kursliste gesamt'!$A$9:$G$280,3,0)</f>
        <v>Spielbasiertes Lernen im Zyklus 1</v>
      </c>
      <c r="D24" s="66" t="str">
        <f>VLOOKUP($A24,'Kursliste gesamt'!$A$9:$G$280,4,0)</f>
        <v>Do 17.9, 19.11, 28.1, 18.3.27, 17.00 - 20.00 Uhr</v>
      </c>
      <c r="E24" s="66" t="str">
        <f>VLOOKUP($A24,'Kursliste gesamt'!$A$9:$G$280,5,0)</f>
        <v>Z 1, MS I, SHP, DaZ, BBF</v>
      </c>
      <c r="F24" s="66">
        <f>VLOOKUP($A24,'Kursliste gesamt'!$A$9:$G$280,6,0)</f>
        <v>12</v>
      </c>
      <c r="G24" s="66">
        <f>VLOOKUP($A24,'Kursliste gesamt'!$A$9:$G$280,7,0)</f>
        <v>180</v>
      </c>
    </row>
    <row r="25" spans="1:7" ht="24">
      <c r="A25" s="111" t="s">
        <v>371</v>
      </c>
      <c r="B25" s="128" t="str">
        <f>VLOOKUP($A25,'Kursliste gesamt'!$A$9:$G$280,2,0)</f>
        <v>OW</v>
      </c>
      <c r="C25" s="66" t="str">
        <f>VLOOKUP($A25,'Kursliste gesamt'!$A$9:$G$280,3,0)</f>
        <v>Theater to go - praktische Inputs für den Unterricht</v>
      </c>
      <c r="D25" s="66" t="str">
        <f>VLOOKUP($A25,'Kursliste gesamt'!$A$9:$G$280,4,0)</f>
        <v>Do 5.11, 19.11, 3.12.26, 17.00 - 19.30 Uhr</v>
      </c>
      <c r="E25" s="66">
        <f>VLOOKUP($A25,'Kursliste gesamt'!$A$9:$G$280,5,0)</f>
        <v>0</v>
      </c>
      <c r="F25" s="66">
        <f>VLOOKUP($A25,'Kursliste gesamt'!$A$9:$G$280,6,0)</f>
        <v>7.5</v>
      </c>
      <c r="G25" s="66">
        <f>VLOOKUP($A25,'Kursliste gesamt'!$A$9:$G$280,7,0)</f>
        <v>112.5</v>
      </c>
    </row>
    <row r="26" spans="1:7" ht="24">
      <c r="A26" s="111" t="s">
        <v>374</v>
      </c>
      <c r="B26" s="128" t="str">
        <f>VLOOKUP($A26,'Kursliste gesamt'!$A$9:$G$280,2,0)</f>
        <v>OW</v>
      </c>
      <c r="C26" s="66" t="str">
        <f>VLOOKUP($A26,'Kursliste gesamt'!$A$9:$G$280,3,0)</f>
        <v>Glückliche Kinder – Impulse für den Unterricht</v>
      </c>
      <c r="D26" s="66" t="str">
        <f>VLOOKUP($A26,'Kursliste gesamt'!$A$9:$G$280,4,0)</f>
        <v>Mi 23.9.26, 13.30 - 16.30 Uhr</v>
      </c>
      <c r="E26" s="66" t="str">
        <f>VLOOKUP($A26,'Kursliste gesamt'!$A$9:$G$280,5,0)</f>
        <v>Alle</v>
      </c>
      <c r="F26" s="66">
        <f>VLOOKUP($A26,'Kursliste gesamt'!$A$9:$G$280,6,0)</f>
        <v>3</v>
      </c>
      <c r="G26" s="66">
        <f>VLOOKUP($A26,'Kursliste gesamt'!$A$9:$G$280,7,0)</f>
        <v>45</v>
      </c>
    </row>
    <row r="27" spans="1:7" ht="24">
      <c r="A27" s="111" t="s">
        <v>377</v>
      </c>
      <c r="B27" s="128" t="str">
        <f>VLOOKUP($A27,'Kursliste gesamt'!$A$9:$G$280,2,0)</f>
        <v>OW</v>
      </c>
      <c r="C27" s="66" t="str">
        <f>VLOOKUP($A27,'Kursliste gesamt'!$A$9:$G$280,3,0)</f>
        <v>«Humor als Kraftquelle für ein positives Lernklima»</v>
      </c>
      <c r="D27" s="66" t="str">
        <f>VLOOKUP($A27,'Kursliste gesamt'!$A$9:$G$280,4,0)</f>
        <v>Sa 6.3.27, 09.00 - 16.00 Uhr</v>
      </c>
      <c r="E27" s="66" t="str">
        <f>VLOOKUP($A27,'Kursliste gesamt'!$A$9:$G$280,5,0)</f>
        <v>Alle</v>
      </c>
      <c r="F27" s="66">
        <f>VLOOKUP($A27,'Kursliste gesamt'!$A$9:$G$280,6,0)</f>
        <v>6</v>
      </c>
      <c r="G27" s="66">
        <f>VLOOKUP($A27,'Kursliste gesamt'!$A$9:$G$280,7,0)</f>
        <v>90</v>
      </c>
    </row>
    <row r="28" spans="1:7" ht="24">
      <c r="A28" s="111" t="s">
        <v>413</v>
      </c>
      <c r="B28" s="128" t="str">
        <f>VLOOKUP($A28,'Kursliste gesamt'!$A$9:$G$280,2,0)</f>
        <v>OW</v>
      </c>
      <c r="C28" s="66" t="str">
        <f>VLOOKUP($A28,'Kursliste gesamt'!$A$9:$G$280,3,0)</f>
        <v>Lesefeuer entfachen Praxisideen für den Unterricht und die Eltern zuhause</v>
      </c>
      <c r="D28" s="66" t="str">
        <f>VLOOKUP($A28,'Kursliste gesamt'!$A$9:$G$280,4,0)</f>
        <v>Mo 7.9.26, 17.15 - 19.45 Uhr</v>
      </c>
      <c r="E28" s="66" t="str">
        <f>VLOOKUP($A28,'Kursliste gesamt'!$A$9:$G$280,5,0)</f>
        <v>US, MS I, SHP, DaZ</v>
      </c>
      <c r="F28" s="66">
        <f>VLOOKUP($A28,'Kursliste gesamt'!$A$9:$G$280,6,0)</f>
        <v>2.5</v>
      </c>
      <c r="G28" s="66">
        <f>VLOOKUP($A28,'Kursliste gesamt'!$A$9:$G$280,7,0)</f>
        <v>37.5</v>
      </c>
    </row>
    <row r="29" spans="1:7">
      <c r="A29" s="111" t="s">
        <v>416</v>
      </c>
      <c r="B29" s="128" t="str">
        <f>VLOOKUP($A29,'Kursliste gesamt'!$A$9:$G$280,2,0)</f>
        <v>OW</v>
      </c>
      <c r="C29" s="66" t="str">
        <f>VLOOKUP($A29,'Kursliste gesamt'!$A$9:$G$280,3,0)</f>
        <v>Lesen von klassisch bis digital</v>
      </c>
      <c r="D29" s="66" t="str">
        <f>VLOOKUP($A29,'Kursliste gesamt'!$A$9:$G$280,4,0)</f>
        <v>Mi 26.8.26, 13.30 - 16.30 Uhr</v>
      </c>
      <c r="E29" s="66" t="str">
        <f>VLOOKUP($A29,'Kursliste gesamt'!$A$9:$G$280,5,0)</f>
        <v>MS II</v>
      </c>
      <c r="F29" s="66">
        <f>VLOOKUP($A29,'Kursliste gesamt'!$A$9:$G$280,6,0)</f>
        <v>3</v>
      </c>
      <c r="G29" s="66">
        <f>VLOOKUP($A29,'Kursliste gesamt'!$A$9:$G$280,7,0)</f>
        <v>45</v>
      </c>
    </row>
    <row r="30" spans="1:7" ht="24">
      <c r="A30" s="111" t="s">
        <v>443</v>
      </c>
      <c r="B30" s="128" t="str">
        <f>VLOOKUP($A30,'Kursliste gesamt'!$A$9:$G$280,2,0)</f>
        <v>OW</v>
      </c>
      <c r="C30" s="66" t="str">
        <f>VLOOKUP($A30,'Kursliste gesamt'!$A$9:$G$280,3,0)</f>
        <v>soundolino Starter Kurs - mehr Sprache lernen mit Tiptoi® oder BOOKii®</v>
      </c>
      <c r="D30" s="66" t="str">
        <f>VLOOKUP($A30,'Kursliste gesamt'!$A$9:$G$280,4,0)</f>
        <v>Mi 2.9.26, 13.30 - 16.30 Uhr</v>
      </c>
      <c r="E30" s="66" t="str">
        <f>VLOOKUP($A30,'Kursliste gesamt'!$A$9:$G$280,5,0)</f>
        <v>Z 1 + 2, SHP, DaZ, Logo</v>
      </c>
      <c r="F30" s="66">
        <f>VLOOKUP($A30,'Kursliste gesamt'!$A$9:$G$280,6,0)</f>
        <v>3</v>
      </c>
      <c r="G30" s="66">
        <f>VLOOKUP($A30,'Kursliste gesamt'!$A$9:$G$280,7,0)</f>
        <v>45</v>
      </c>
    </row>
    <row r="31" spans="1:7" ht="24">
      <c r="A31" s="111" t="s">
        <v>465</v>
      </c>
      <c r="B31" s="128" t="str">
        <f>VLOOKUP($A31,'Kursliste gesamt'!$A$9:$G$280,2,0)</f>
        <v>OW</v>
      </c>
      <c r="C31" s="66" t="str">
        <f>VLOOKUP($A31,'Kursliste gesamt'!$A$9:$G$280,3,0)</f>
        <v>English Unlocked: Fluency &amp; Expression</v>
      </c>
      <c r="D31" s="66" t="str">
        <f>VLOOKUP($A31,'Kursliste gesamt'!$A$9:$G$280,4,0)</f>
        <v>Mo 26.10, 2.11, 9.11, 16.11, 23.11, 30.11.26, 18.00 - 19.30 Uhr</v>
      </c>
      <c r="E31" s="66" t="str">
        <f>VLOOKUP($A31,'Kursliste gesamt'!$A$9:$G$280,5,0)</f>
        <v>MS II, Z 3</v>
      </c>
      <c r="F31" s="66">
        <f>VLOOKUP($A31,'Kursliste gesamt'!$A$9:$G$280,6,0)</f>
        <v>9</v>
      </c>
      <c r="G31" s="66">
        <f>VLOOKUP($A31,'Kursliste gesamt'!$A$9:$G$280,7,0)</f>
        <v>135</v>
      </c>
    </row>
    <row r="32" spans="1:7" ht="24">
      <c r="A32" s="111" t="s">
        <v>468</v>
      </c>
      <c r="B32" s="128" t="str">
        <f>VLOOKUP($A32,'Kursliste gesamt'!$A$9:$G$280,2,0)</f>
        <v>OW</v>
      </c>
      <c r="C32" s="66" t="str">
        <f>VLOOKUP($A32,'Kursliste gesamt'!$A$9:$G$280,3,0)</f>
        <v>Sprachaustausch erleben: Erfolgreiche Exkursionen nach Paris und London</v>
      </c>
      <c r="D32" s="66" t="str">
        <f>VLOOKUP($A32,'Kursliste gesamt'!$A$9:$G$280,4,0)</f>
        <v>Do 3.9.26, 17.30 - 19.30 Uhr</v>
      </c>
      <c r="E32" s="66" t="str">
        <f>VLOOKUP($A32,'Kursliste gesamt'!$A$9:$G$280,5,0)</f>
        <v>MS II, Z 3</v>
      </c>
      <c r="F32" s="66">
        <f>VLOOKUP($A32,'Kursliste gesamt'!$A$9:$G$280,6,0)</f>
        <v>2</v>
      </c>
      <c r="G32" s="66">
        <f>VLOOKUP($A32,'Kursliste gesamt'!$A$9:$G$280,7,0)</f>
        <v>30</v>
      </c>
    </row>
    <row r="33" spans="1:7" ht="36">
      <c r="A33" s="111" t="s">
        <v>471</v>
      </c>
      <c r="B33" s="128" t="str">
        <f>VLOOKUP($A33,'Kursliste gesamt'!$A$9:$G$280,2,0)</f>
        <v>OW</v>
      </c>
      <c r="C33" s="66" t="str">
        <f>VLOOKUP($A33,'Kursliste gesamt'!$A$9:$G$280,3,0)</f>
        <v>Sprachaufenthalt im französischen und englischen Sprachraum - Kurskosten gemäss Ausschreibung</v>
      </c>
      <c r="D33" s="66" t="str">
        <f>VLOOKUP($A33,'Kursliste gesamt'!$A$9:$G$280,4,0)</f>
        <v>Individuell</v>
      </c>
      <c r="E33" s="66" t="str">
        <f>VLOOKUP($A33,'Kursliste gesamt'!$A$9:$G$280,5,0)</f>
        <v>LP (nur OW)</v>
      </c>
      <c r="F33" s="66">
        <f>VLOOKUP($A33,'Kursliste gesamt'!$A$9:$G$280,6,0)</f>
        <v>30</v>
      </c>
      <c r="G33" s="66">
        <f>VLOOKUP($A33,'Kursliste gesamt'!$A$9:$G$280,7,0)</f>
        <v>2800</v>
      </c>
    </row>
    <row r="34" spans="1:7" ht="24">
      <c r="A34" s="111" t="s">
        <v>472</v>
      </c>
      <c r="B34" s="128" t="str">
        <f>VLOOKUP($A34,'Kursliste gesamt'!$A$9:$G$280,2,0)</f>
        <v>OW</v>
      </c>
      <c r="C34" s="66" t="str">
        <f>VLOOKUP($A34,'Kursliste gesamt'!$A$9:$G$280,3,0)</f>
        <v>Voyage au Cœur de la Francophonie</v>
      </c>
      <c r="D34" s="66" t="str">
        <f>VLOOKUP($A34,'Kursliste gesamt'!$A$9:$G$280,4,0)</f>
        <v>Mo 17.8, 24.8, 31.8, 7.9, 14.9, 21.9.26, 18.00 - 19.30 Uhr</v>
      </c>
      <c r="E34" s="66" t="str">
        <f>VLOOKUP($A34,'Kursliste gesamt'!$A$9:$G$280,5,0)</f>
        <v>MS II, Z 3</v>
      </c>
      <c r="F34" s="66">
        <f>VLOOKUP($A34,'Kursliste gesamt'!$A$9:$G$280,6,0)</f>
        <v>9</v>
      </c>
      <c r="G34" s="66">
        <f>VLOOKUP($A34,'Kursliste gesamt'!$A$9:$G$280,7,0)</f>
        <v>135</v>
      </c>
    </row>
    <row r="35" spans="1:7" ht="36">
      <c r="A35" s="111" t="s">
        <v>482</v>
      </c>
      <c r="B35" s="128" t="str">
        <f>VLOOKUP($A35,'Kursliste gesamt'!$A$9:$G$280,2,0)</f>
        <v>OW</v>
      </c>
      <c r="C35" s="66" t="str">
        <f>VLOOKUP($A35,'Kursliste gesamt'!$A$9:$G$280,3,0)</f>
        <v>Gummibärchenstatistik und andere Ideen für handlungsorientierten Unterricht</v>
      </c>
      <c r="D35" s="66" t="str">
        <f>VLOOKUP($A35,'Kursliste gesamt'!$A$9:$G$280,4,0)</f>
        <v>Mi 28.10.26, 13.30 - 17.00 Uhr</v>
      </c>
      <c r="E35" s="66" t="str">
        <f>VLOOKUP($A35,'Kursliste gesamt'!$A$9:$G$280,5,0)</f>
        <v>Z 3</v>
      </c>
      <c r="F35" s="66">
        <f>VLOOKUP($A35,'Kursliste gesamt'!$A$9:$G$280,6,0)</f>
        <v>3.5</v>
      </c>
      <c r="G35" s="66">
        <f>VLOOKUP($A35,'Kursliste gesamt'!$A$9:$G$280,7,0)</f>
        <v>52.5</v>
      </c>
    </row>
    <row r="36" spans="1:7" ht="36">
      <c r="A36" s="111" t="s">
        <v>484</v>
      </c>
      <c r="B36" s="128" t="str">
        <f>VLOOKUP($A36,'Kursliste gesamt'!$A$9:$G$280,2,0)</f>
        <v>OW</v>
      </c>
      <c r="C36" s="66" t="str">
        <f>VLOOKUP($A36,'Kursliste gesamt'!$A$9:$G$280,3,0)</f>
        <v xml:space="preserve">Minus mal Minus gleich Plus?! Negative Zahlen und Bruchrechnen auf der Oberstufe </v>
      </c>
      <c r="D36" s="66" t="str">
        <f>VLOOKUP($A36,'Kursliste gesamt'!$A$9:$G$280,4,0)</f>
        <v>Mi 10.3.27, 13.30 - 17.00 Uhr</v>
      </c>
      <c r="E36" s="66" t="str">
        <f>VLOOKUP($A36,'Kursliste gesamt'!$A$9:$G$280,5,0)</f>
        <v>Z 3</v>
      </c>
      <c r="F36" s="66">
        <f>VLOOKUP($A36,'Kursliste gesamt'!$A$9:$G$280,6,0)</f>
        <v>3.5</v>
      </c>
      <c r="G36" s="66">
        <f>VLOOKUP($A36,'Kursliste gesamt'!$A$9:$G$280,7,0)</f>
        <v>52.5</v>
      </c>
    </row>
    <row r="37" spans="1:7" ht="24">
      <c r="A37" s="111" t="s">
        <v>521</v>
      </c>
      <c r="B37" s="128" t="str">
        <f>VLOOKUP($A37,'Kursliste gesamt'!$A$9:$G$280,2,0)</f>
        <v>OW</v>
      </c>
      <c r="C37" s="66" t="str">
        <f>VLOOKUP($A37,'Kursliste gesamt'!$A$9:$G$280,3,0)</f>
        <v>Auf den Spuren der Wildtiere im Melchtal</v>
      </c>
      <c r="D37" s="66" t="str">
        <f>VLOOKUP($A37,'Kursliste gesamt'!$A$9:$G$280,4,0)</f>
        <v>Mi 20.1.27, 14.00 - 17.00 Uhr</v>
      </c>
      <c r="E37" s="66" t="str">
        <f>VLOOKUP($A37,'Kursliste gesamt'!$A$9:$G$280,5,0)</f>
        <v>Z 2 + 3</v>
      </c>
      <c r="F37" s="66">
        <f>VLOOKUP($A37,'Kursliste gesamt'!$A$9:$G$280,6,0)</f>
        <v>3</v>
      </c>
      <c r="G37" s="66">
        <f>VLOOKUP($A37,'Kursliste gesamt'!$A$9:$G$280,7,0)</f>
        <v>45</v>
      </c>
    </row>
    <row r="38" spans="1:7" ht="48">
      <c r="A38" s="111" t="s">
        <v>524</v>
      </c>
      <c r="B38" s="128" t="str">
        <f>VLOOKUP($A38,'Kursliste gesamt'!$A$9:$G$280,2,0)</f>
        <v>OW</v>
      </c>
      <c r="C38" s="66" t="str">
        <f>VLOOKUP($A38,'Kursliste gesamt'!$A$9:$G$280,3,0)</f>
        <v>Menschen, die Geschichte schreiben: Team Niklaus &amp; Dorothee - das Rückgrat der Frühen Eidgenossenschaft?</v>
      </c>
      <c r="D38" s="66" t="str">
        <f>VLOOKUP($A38,'Kursliste gesamt'!$A$9:$G$280,4,0)</f>
        <v>Sa 12.9.26, 08.30 - 16.00 Uhr</v>
      </c>
      <c r="E38" s="66" t="str">
        <f>VLOOKUP($A38,'Kursliste gesamt'!$A$9:$G$280,5,0)</f>
        <v>Alle</v>
      </c>
      <c r="F38" s="66">
        <f>VLOOKUP($A38,'Kursliste gesamt'!$A$9:$G$280,6,0)</f>
        <v>6</v>
      </c>
      <c r="G38" s="66">
        <f>VLOOKUP($A38,'Kursliste gesamt'!$A$9:$G$280,7,0)</f>
        <v>90</v>
      </c>
    </row>
    <row r="39" spans="1:7" ht="24">
      <c r="A39" s="111" t="s">
        <v>541</v>
      </c>
      <c r="B39" s="128" t="str">
        <f>VLOOKUP($A39,'Kursliste gesamt'!$A$9:$G$280,2,0)</f>
        <v>OW</v>
      </c>
      <c r="C39" s="66" t="str">
        <f>VLOOKUP($A39,'Kursliste gesamt'!$A$9:$G$280,3,0)</f>
        <v>Brush up - Sicherer Umgang mit Chemikalien</v>
      </c>
      <c r="D39" s="66" t="str">
        <f>VLOOKUP($A39,'Kursliste gesamt'!$A$9:$G$280,4,0)</f>
        <v>Mi 27.1.27, 13.30 - 16.30 Uhr</v>
      </c>
      <c r="E39" s="66" t="str">
        <f>VLOOKUP($A39,'Kursliste gesamt'!$A$9:$G$280,5,0)</f>
        <v>Z 3</v>
      </c>
      <c r="F39" s="66">
        <f>VLOOKUP($A39,'Kursliste gesamt'!$A$9:$G$280,6,0)</f>
        <v>3</v>
      </c>
      <c r="G39" s="66">
        <f>VLOOKUP($A39,'Kursliste gesamt'!$A$9:$G$280,7,0)</f>
        <v>45</v>
      </c>
    </row>
    <row r="40" spans="1:7" ht="24">
      <c r="A40" s="111" t="s">
        <v>544</v>
      </c>
      <c r="B40" s="128" t="str">
        <f>VLOOKUP($A40,'Kursliste gesamt'!$A$9:$G$280,2,0)</f>
        <v>OW</v>
      </c>
      <c r="C40" s="66" t="str">
        <f>VLOOKUP($A40,'Kursliste gesamt'!$A$9:$G$280,3,0)</f>
        <v>Bodenerforschung, ein spannendes Lernfeld</v>
      </c>
      <c r="D40" s="66" t="str">
        <f>VLOOKUP($A40,'Kursliste gesamt'!$A$9:$G$280,4,0)</f>
        <v>Sa 19.9.26, 08.30 - 12.30 Uhr</v>
      </c>
      <c r="E40" s="66" t="str">
        <f>VLOOKUP($A40,'Kursliste gesamt'!$A$9:$G$280,5,0)</f>
        <v>MS II, Z 3, SEK II, BBF</v>
      </c>
      <c r="F40" s="66">
        <f>VLOOKUP($A40,'Kursliste gesamt'!$A$9:$G$280,6,0)</f>
        <v>4</v>
      </c>
      <c r="G40" s="66">
        <f>VLOOKUP($A40,'Kursliste gesamt'!$A$9:$G$280,7,0)</f>
        <v>60</v>
      </c>
    </row>
    <row r="41" spans="1:7" ht="48">
      <c r="A41" s="111" t="s">
        <v>565</v>
      </c>
      <c r="B41" s="128" t="str">
        <f>VLOOKUP($A41,'Kursliste gesamt'!$A$9:$G$280,2,0)</f>
        <v>OW</v>
      </c>
      <c r="C41" s="66" t="str">
        <f>VLOOKUP($A41,'Kursliste gesamt'!$A$9:$G$280,3,0)</f>
        <v xml:space="preserve">"Ist das noch essbar?" Kreativ, genussvoll und mit allen Sinnen Food Waste vermeiden - Praktische Zugänge für Alltag und Unterricht </v>
      </c>
      <c r="D41" s="66" t="str">
        <f>VLOOKUP($A41,'Kursliste gesamt'!$A$9:$G$280,4,0)</f>
        <v>Sa 12.9.26, 08.30 - 16.00 Uhr</v>
      </c>
      <c r="E41" s="66" t="str">
        <f>VLOOKUP($A41,'Kursliste gesamt'!$A$9:$G$280,5,0)</f>
        <v>Z 2 + 3</v>
      </c>
      <c r="F41" s="66">
        <f>VLOOKUP($A41,'Kursliste gesamt'!$A$9:$G$280,6,0)</f>
        <v>6.5</v>
      </c>
      <c r="G41" s="66">
        <f>VLOOKUP($A41,'Kursliste gesamt'!$A$9:$G$280,7,0)</f>
        <v>97.5</v>
      </c>
    </row>
    <row r="42" spans="1:7">
      <c r="A42" s="111" t="s">
        <v>567</v>
      </c>
      <c r="B42" s="128" t="str">
        <f>VLOOKUP($A42,'Kursliste gesamt'!$A$9:$G$280,2,0)</f>
        <v>OW</v>
      </c>
      <c r="C42" s="66" t="str">
        <f>VLOOKUP($A42,'Kursliste gesamt'!$A$9:$G$280,3,0)</f>
        <v>Naturkosmetik selber herstellen</v>
      </c>
      <c r="D42" s="66" t="str">
        <f>VLOOKUP($A42,'Kursliste gesamt'!$A$9:$G$280,4,0)</f>
        <v>Sa 23.1.27, 08.30 - 16.00 Uhr</v>
      </c>
      <c r="E42" s="66" t="str">
        <f>VLOOKUP($A42,'Kursliste gesamt'!$A$9:$G$280,5,0)</f>
        <v>MS II, Z 3, SEK II</v>
      </c>
      <c r="F42" s="66">
        <f>VLOOKUP($A42,'Kursliste gesamt'!$A$9:$G$280,6,0)</f>
        <v>6</v>
      </c>
      <c r="G42" s="66">
        <f>VLOOKUP($A42,'Kursliste gesamt'!$A$9:$G$280,7,0)</f>
        <v>90</v>
      </c>
    </row>
    <row r="43" spans="1:7">
      <c r="A43" s="111" t="s">
        <v>616</v>
      </c>
      <c r="B43" s="128" t="str">
        <f>VLOOKUP($A43,'Kursliste gesamt'!$A$9:$G$280,2,0)</f>
        <v>OW</v>
      </c>
      <c r="C43" s="66" t="str">
        <f>VLOOKUP($A43,'Kursliste gesamt'!$A$9:$G$280,3,0)</f>
        <v>Kreative Inseln im Unterrichtsalltag</v>
      </c>
      <c r="D43" s="66" t="str">
        <f>VLOOKUP($A43,'Kursliste gesamt'!$A$9:$G$280,4,0)</f>
        <v>Mi 23.9, 28.10.26, 13.30 - 17.00 Uhr</v>
      </c>
      <c r="E43" s="66" t="str">
        <f>VLOOKUP($A43,'Kursliste gesamt'!$A$9:$G$280,5,0)</f>
        <v>US, Z 2 + 3</v>
      </c>
      <c r="F43" s="66">
        <f>VLOOKUP($A43,'Kursliste gesamt'!$A$9:$G$280,6,0)</f>
        <v>7</v>
      </c>
      <c r="G43" s="66">
        <f>VLOOKUP($A43,'Kursliste gesamt'!$A$9:$G$280,7,0)</f>
        <v>105</v>
      </c>
    </row>
    <row r="44" spans="1:7">
      <c r="A44" s="111" t="s">
        <v>619</v>
      </c>
      <c r="B44" s="128" t="str">
        <f>VLOOKUP($A44,'Kursliste gesamt'!$A$9:$G$280,2,0)</f>
        <v>OW</v>
      </c>
      <c r="C44" s="66" t="str">
        <f>VLOOKUP($A44,'Kursliste gesamt'!$A$9:$G$280,3,0)</f>
        <v>Fantasievolle Bilder gestalten</v>
      </c>
      <c r="D44" s="66" t="str">
        <f>VLOOKUP($A44,'Kursliste gesamt'!$A$9:$G$280,4,0)</f>
        <v>Sa 27.2, 13.3.27, 09.00 - 13.00 Uhr</v>
      </c>
      <c r="E44" s="66" t="str">
        <f>VLOOKUP($A44,'Kursliste gesamt'!$A$9:$G$280,5,0)</f>
        <v>MS II, Z 3</v>
      </c>
      <c r="F44" s="66">
        <f>VLOOKUP($A44,'Kursliste gesamt'!$A$9:$G$280,6,0)</f>
        <v>8</v>
      </c>
      <c r="G44" s="66">
        <f>VLOOKUP($A44,'Kursliste gesamt'!$A$9:$G$280,7,0)</f>
        <v>120</v>
      </c>
    </row>
    <row r="45" spans="1:7">
      <c r="A45" s="111" t="s">
        <v>622</v>
      </c>
      <c r="B45" s="128" t="str">
        <f>VLOOKUP($A45,'Kursliste gesamt'!$A$9:$G$280,2,0)</f>
        <v>OW</v>
      </c>
      <c r="C45" s="66" t="str">
        <f>VLOOKUP($A45,'Kursliste gesamt'!$A$9:$G$280,3,0)</f>
        <v>Mensch in Linie und Fläche</v>
      </c>
      <c r="D45" s="66" t="str">
        <f>VLOOKUP($A45,'Kursliste gesamt'!$A$9:$G$280,4,0)</f>
        <v>Sa 14.11.26, 09.00 - 17.00 Uhr</v>
      </c>
      <c r="E45" s="66" t="str">
        <f>VLOOKUP($A45,'Kursliste gesamt'!$A$9:$G$280,5,0)</f>
        <v>MS II, Z 3</v>
      </c>
      <c r="F45" s="66">
        <f>VLOOKUP($A45,'Kursliste gesamt'!$A$9:$G$280,6,0)</f>
        <v>7</v>
      </c>
      <c r="G45" s="66">
        <f>VLOOKUP($A45,'Kursliste gesamt'!$A$9:$G$280,7,0)</f>
        <v>105</v>
      </c>
    </row>
    <row r="46" spans="1:7" ht="24">
      <c r="A46" s="111" t="s">
        <v>640</v>
      </c>
      <c r="B46" s="128" t="str">
        <f>VLOOKUP($A46,'Kursliste gesamt'!$A$9:$G$280,2,0)</f>
        <v>OW</v>
      </c>
      <c r="C46" s="66" t="str">
        <f>VLOOKUP($A46,'Kursliste gesamt'!$A$9:$G$280,3,0)</f>
        <v>Windbreaker back to the 80ies</v>
      </c>
      <c r="D46" s="66" t="str">
        <f>VLOOKUP($A46,'Kursliste gesamt'!$A$9:$G$280,4,0)</f>
        <v>Fr 30.10.26, 17.00 - 20.30 Uhr; Sa 31.10.26, 08.30 - 16.00 Uhr</v>
      </c>
      <c r="E46" s="66" t="str">
        <f>VLOOKUP($A46,'Kursliste gesamt'!$A$9:$G$280,5,0)</f>
        <v>Z 3</v>
      </c>
      <c r="F46" s="66">
        <f>VLOOKUP($A46,'Kursliste gesamt'!$A$9:$G$280,6,0)</f>
        <v>11</v>
      </c>
      <c r="G46" s="66">
        <f>VLOOKUP($A46,'Kursliste gesamt'!$A$9:$G$280,7,0)</f>
        <v>165</v>
      </c>
    </row>
    <row r="47" spans="1:7" ht="36">
      <c r="A47" s="111" t="s">
        <v>642</v>
      </c>
      <c r="B47" s="128" t="str">
        <f>VLOOKUP($A47,'Kursliste gesamt'!$A$9:$G$280,2,0)</f>
        <v>OW</v>
      </c>
      <c r="C47" s="66" t="str">
        <f>VLOOKUP($A47,'Kursliste gesamt'!$A$9:$G$280,3,0)</f>
        <v>Schönes aus Altglas gestalten - Glasrecycling praktisch im TG-Unterricht eingesetzt</v>
      </c>
      <c r="D47" s="66" t="str">
        <f>VLOOKUP($A47,'Kursliste gesamt'!$A$9:$G$280,4,0)</f>
        <v>Fr 6.11.26, 17.00 - 20.00 Uhr; Sa 7.11.26, 09.00 - 17.00 Uhr</v>
      </c>
      <c r="E47" s="66" t="str">
        <f>VLOOKUP($A47,'Kursliste gesamt'!$A$9:$G$280,5,0)</f>
        <v>US, Z 2 + 3</v>
      </c>
      <c r="F47" s="66">
        <f>VLOOKUP($A47,'Kursliste gesamt'!$A$9:$G$280,6,0)</f>
        <v>10.5</v>
      </c>
      <c r="G47" s="66">
        <f>VLOOKUP($A47,'Kursliste gesamt'!$A$9:$G$280,7,0)</f>
        <v>157.5</v>
      </c>
    </row>
    <row r="48" spans="1:7">
      <c r="A48" s="111" t="s">
        <v>644</v>
      </c>
      <c r="B48" s="128" t="str">
        <f>VLOOKUP($A48,'Kursliste gesamt'!$A$9:$G$280,2,0)</f>
        <v>OW</v>
      </c>
      <c r="C48" s="66" t="str">
        <f>VLOOKUP($A48,'Kursliste gesamt'!$A$9:$G$280,3,0)</f>
        <v>Satay Grill</v>
      </c>
      <c r="D48" s="66" t="str">
        <f>VLOOKUP($A48,'Kursliste gesamt'!$A$9:$G$280,4,0)</f>
        <v>Sa 28.11.26, 09.00 - 16.00 Uhr</v>
      </c>
      <c r="E48" s="66" t="str">
        <f>VLOOKUP($A48,'Kursliste gesamt'!$A$9:$G$280,5,0)</f>
        <v>Z 3</v>
      </c>
      <c r="F48" s="66">
        <f>VLOOKUP($A48,'Kursliste gesamt'!$A$9:$G$280,6,0)</f>
        <v>6</v>
      </c>
      <c r="G48" s="66">
        <f>VLOOKUP($A48,'Kursliste gesamt'!$A$9:$G$280,7,0)</f>
        <v>90</v>
      </c>
    </row>
    <row r="49" spans="1:7">
      <c r="A49" s="111" t="s">
        <v>647</v>
      </c>
      <c r="B49" s="128" t="str">
        <f>VLOOKUP($A49,'Kursliste gesamt'!$A$9:$G$280,2,0)</f>
        <v>OW</v>
      </c>
      <c r="C49" s="66" t="str">
        <f>VLOOKUP($A49,'Kursliste gesamt'!$A$9:$G$280,3,0)</f>
        <v>Nähideen-Kiste</v>
      </c>
      <c r="D49" s="66" t="str">
        <f>VLOOKUP($A49,'Kursliste gesamt'!$A$9:$G$280,4,0)</f>
        <v>Mi 16.9.26, 14.00 - 18.30 Uhr</v>
      </c>
      <c r="E49" s="66" t="str">
        <f>VLOOKUP($A49,'Kursliste gesamt'!$A$9:$G$280,5,0)</f>
        <v>Z 1 + 2</v>
      </c>
      <c r="F49" s="66">
        <f>VLOOKUP($A49,'Kursliste gesamt'!$A$9:$G$280,6,0)</f>
        <v>4.5</v>
      </c>
      <c r="G49" s="66">
        <f>VLOOKUP($A49,'Kursliste gesamt'!$A$9:$G$280,7,0)</f>
        <v>67.5</v>
      </c>
    </row>
    <row r="50" spans="1:7" ht="24">
      <c r="A50" s="111" t="s">
        <v>650</v>
      </c>
      <c r="B50" s="128" t="str">
        <f>VLOOKUP($A50,'Kursliste gesamt'!$A$9:$G$280,2,0)</f>
        <v>OW</v>
      </c>
      <c r="C50" s="66" t="str">
        <f>VLOOKUP($A50,'Kursliste gesamt'!$A$9:$G$280,3,0)</f>
        <v>Aufbaukurs Brennnesselfaser: Vom Stängel zum Garn</v>
      </c>
      <c r="D50" s="66" t="str">
        <f>VLOOKUP($A50,'Kursliste gesamt'!$A$9:$G$280,4,0)</f>
        <v>Sa 5.9.26, 09.00 - 16.00 Uhr</v>
      </c>
      <c r="E50" s="66" t="str">
        <f>VLOOKUP($A50,'Kursliste gesamt'!$A$9:$G$280,5,0)</f>
        <v>Alle</v>
      </c>
      <c r="F50" s="66">
        <f>VLOOKUP($A50,'Kursliste gesamt'!$A$9:$G$280,6,0)</f>
        <v>6</v>
      </c>
      <c r="G50" s="66">
        <f>VLOOKUP($A50,'Kursliste gesamt'!$A$9:$G$280,7,0)</f>
        <v>90</v>
      </c>
    </row>
    <row r="51" spans="1:7" ht="24">
      <c r="A51" s="111" t="s">
        <v>653</v>
      </c>
      <c r="B51" s="128" t="str">
        <f>VLOOKUP($A51,'Kursliste gesamt'!$A$9:$G$280,2,0)</f>
        <v>OW</v>
      </c>
      <c r="C51" s="66" t="str">
        <f>VLOOKUP($A51,'Kursliste gesamt'!$A$9:$G$280,3,0)</f>
        <v>Neue und trendige Verschlüsse - ich hab's geschnallt!</v>
      </c>
      <c r="D51" s="66" t="str">
        <f>VLOOKUP($A51,'Kursliste gesamt'!$A$9:$G$280,4,0)</f>
        <v>Sa 16.1.27, 08.30 - 17.00 Uhr</v>
      </c>
      <c r="E51" s="66" t="str">
        <f>VLOOKUP($A51,'Kursliste gesamt'!$A$9:$G$280,5,0)</f>
        <v>Z 2 + 3</v>
      </c>
      <c r="F51" s="66">
        <f>VLOOKUP($A51,'Kursliste gesamt'!$A$9:$G$280,6,0)</f>
        <v>7.5</v>
      </c>
      <c r="G51" s="66">
        <f>VLOOKUP($A51,'Kursliste gesamt'!$A$9:$G$280,7,0)</f>
        <v>112.5</v>
      </c>
    </row>
    <row r="52" spans="1:7" ht="24">
      <c r="A52" s="111" t="s">
        <v>656</v>
      </c>
      <c r="B52" s="128" t="str">
        <f>VLOOKUP($A52,'Kursliste gesamt'!$A$9:$G$280,2,0)</f>
        <v>OW</v>
      </c>
      <c r="C52" s="66" t="str">
        <f>VLOOKUP($A52,'Kursliste gesamt'!$A$9:$G$280,3,0)</f>
        <v>Sticken auf Papier, Karten und Karton    </v>
      </c>
      <c r="D52" s="66" t="str">
        <f>VLOOKUP($A52,'Kursliste gesamt'!$A$9:$G$280,4,0)</f>
        <v>Mi 9.9.26, 13.30 - 17.30 Uhr</v>
      </c>
      <c r="E52" s="66" t="str">
        <f>VLOOKUP($A52,'Kursliste gesamt'!$A$9:$G$280,5,0)</f>
        <v>Alle</v>
      </c>
      <c r="F52" s="66">
        <f>VLOOKUP($A52,'Kursliste gesamt'!$A$9:$G$280,6,0)</f>
        <v>4</v>
      </c>
      <c r="G52" s="66">
        <f>VLOOKUP($A52,'Kursliste gesamt'!$A$9:$G$280,7,0)</f>
        <v>60</v>
      </c>
    </row>
    <row r="53" spans="1:7">
      <c r="A53" s="111" t="s">
        <v>659</v>
      </c>
      <c r="B53" s="128" t="str">
        <f>VLOOKUP($A53,'Kursliste gesamt'!$A$9:$G$280,2,0)</f>
        <v>OW</v>
      </c>
      <c r="C53" s="66" t="str">
        <f>VLOOKUP($A53,'Kursliste gesamt'!$A$9:$G$280,3,0)</f>
        <v>Werken mit dem Taschenmesser</v>
      </c>
      <c r="D53" s="66" t="str">
        <f>VLOOKUP($A53,'Kursliste gesamt'!$A$9:$G$280,4,0)</f>
        <v>Mi 26.8.26, 13.30 - 17.30 Uhr</v>
      </c>
      <c r="E53" s="66" t="str">
        <f>VLOOKUP($A53,'Kursliste gesamt'!$A$9:$G$280,5,0)</f>
        <v>Z 1 + 2</v>
      </c>
      <c r="F53" s="66">
        <f>VLOOKUP($A53,'Kursliste gesamt'!$A$9:$G$280,6,0)</f>
        <v>4</v>
      </c>
      <c r="G53" s="66">
        <f>VLOOKUP($A53,'Kursliste gesamt'!$A$9:$G$280,7,0)</f>
        <v>60</v>
      </c>
    </row>
    <row r="54" spans="1:7" ht="24">
      <c r="A54" s="111" t="s">
        <v>688</v>
      </c>
      <c r="B54" s="128" t="str">
        <f>VLOOKUP($A54,'Kursliste gesamt'!$A$9:$G$280,2,0)</f>
        <v>OW</v>
      </c>
      <c r="C54" s="66" t="str">
        <f>VLOOKUP($A54,'Kursliste gesamt'!$A$9:$G$280,3,0)</f>
        <v>Mit Gustav und musicBox den Musikunterricht aufpeppen</v>
      </c>
      <c r="D54" s="66" t="str">
        <f>VLOOKUP($A54,'Kursliste gesamt'!$A$9:$G$280,4,0)</f>
        <v>Mi 17.2.27, 13.30 - 16.00 Uhr</v>
      </c>
      <c r="E54" s="66" t="str">
        <f>VLOOKUP($A54,'Kursliste gesamt'!$A$9:$G$280,5,0)</f>
        <v>Z 2 + 3</v>
      </c>
      <c r="F54" s="66">
        <f>VLOOKUP($A54,'Kursliste gesamt'!$A$9:$G$280,6,0)</f>
        <v>2.5</v>
      </c>
      <c r="G54" s="66">
        <f>VLOOKUP($A54,'Kursliste gesamt'!$A$9:$G$280,7,0)</f>
        <v>37.5</v>
      </c>
    </row>
    <row r="55" spans="1:7" ht="36">
      <c r="A55" s="111" t="s">
        <v>691</v>
      </c>
      <c r="B55" s="128" t="str">
        <f>VLOOKUP($A55,'Kursliste gesamt'!$A$9:$G$280,2,0)</f>
        <v>OW</v>
      </c>
      <c r="C55" s="66" t="str">
        <f>VLOOKUP($A55,'Kursliste gesamt'!$A$9:$G$280,3,0)</f>
        <v>Gefühle klingen – und wie! ein musikalisches Eintauchen in die Welt der Gefühle</v>
      </c>
      <c r="D55" s="66" t="str">
        <f>VLOOKUP($A55,'Kursliste gesamt'!$A$9:$G$280,4,0)</f>
        <v>Sa 23.1.27, 08.30 - 17.00 Uhr</v>
      </c>
      <c r="E55" s="66" t="str">
        <f>VLOOKUP($A55,'Kursliste gesamt'!$A$9:$G$280,5,0)</f>
        <v>Z 1, SHP</v>
      </c>
      <c r="F55" s="66">
        <f>VLOOKUP($A55,'Kursliste gesamt'!$A$9:$G$280,6,0)</f>
        <v>7</v>
      </c>
      <c r="G55" s="66">
        <f>VLOOKUP($A55,'Kursliste gesamt'!$A$9:$G$280,7,0)</f>
        <v>105</v>
      </c>
    </row>
    <row r="56" spans="1:7" ht="48">
      <c r="A56" s="111" t="s">
        <v>694</v>
      </c>
      <c r="B56" s="128" t="str">
        <f>VLOOKUP($A56,'Kursliste gesamt'!$A$9:$G$280,2,0)</f>
        <v>OW</v>
      </c>
      <c r="C56" s="66" t="str">
        <f>VLOOKUP($A56,'Kursliste gesamt'!$A$9:$G$280,3,0)</f>
        <v>Instrumentale Liedbegleitung auf der Gitarre, Klavier, Akkordeon, Percussion, Stimmbildung u.w., (Einzelunterricht)</v>
      </c>
      <c r="D56" s="66" t="str">
        <f>VLOOKUP($A56,'Kursliste gesamt'!$A$9:$G$280,4,0)</f>
        <v>10 Termine à 30 Minuten</v>
      </c>
      <c r="E56" s="66" t="str">
        <f>VLOOKUP($A56,'Kursliste gesamt'!$A$9:$G$280,5,0)</f>
        <v>LP</v>
      </c>
      <c r="F56" s="66">
        <f>VLOOKUP($A56,'Kursliste gesamt'!$A$9:$G$280,6,0)</f>
        <v>5</v>
      </c>
      <c r="G56" s="66">
        <f>VLOOKUP($A56,'Kursliste gesamt'!$A$9:$G$280,7,0)</f>
        <v>600</v>
      </c>
    </row>
    <row r="57" spans="1:7">
      <c r="A57" s="111" t="s">
        <v>695</v>
      </c>
      <c r="B57" s="128" t="str">
        <f>VLOOKUP($A57,'Kursliste gesamt'!$A$9:$G$280,2,0)</f>
        <v>OW</v>
      </c>
      <c r="C57" s="66" t="str">
        <f>VLOOKUP($A57,'Kursliste gesamt'!$A$9:$G$280,3,0)</f>
        <v>CANTIAMO!</v>
      </c>
      <c r="D57" s="66" t="str">
        <f>VLOOKUP($A57,'Kursliste gesamt'!$A$9:$G$280,4,0)</f>
        <v>Mi 24.2., 3.3., 10.3., 17.3.27, 19.00 - 21.00 Uhr</v>
      </c>
      <c r="E57" s="66" t="str">
        <f>VLOOKUP($A57,'Kursliste gesamt'!$A$9:$G$280,5,0)</f>
        <v>Alle</v>
      </c>
      <c r="F57" s="66">
        <f>VLOOKUP($A57,'Kursliste gesamt'!$A$9:$G$280,6,0)</f>
        <v>8</v>
      </c>
      <c r="G57" s="66">
        <f>VLOOKUP($A57,'Kursliste gesamt'!$A$9:$G$280,7,0)</f>
        <v>120</v>
      </c>
    </row>
    <row r="58" spans="1:7" ht="24">
      <c r="A58" s="111" t="s">
        <v>713</v>
      </c>
      <c r="B58" s="128" t="str">
        <f>VLOOKUP($A58,'Kursliste gesamt'!$A$9:$G$280,2,0)</f>
        <v>OW</v>
      </c>
      <c r="C58" s="66" t="str">
        <f>VLOOKUP($A58,'Kursliste gesamt'!$A$9:$G$280,3,0)</f>
        <v>Schwimmen: SLRG WK Pool für Brevet I, Basis Pool, Plus Pool (ohne CPR)</v>
      </c>
      <c r="D58" s="66" t="str">
        <f>VLOOKUP($A58,'Kursliste gesamt'!$A$9:$G$280,4,0)</f>
        <v>Mi 26.8.26, 13.30 - 17.00 Uhr</v>
      </c>
      <c r="E58" s="66" t="str">
        <f>VLOOKUP($A58,'Kursliste gesamt'!$A$9:$G$280,5,0)</f>
        <v>LP mit SLRG-Brevet</v>
      </c>
      <c r="F58" s="66">
        <f>VLOOKUP($A58,'Kursliste gesamt'!$A$9:$G$280,6,0)</f>
        <v>3.5</v>
      </c>
      <c r="G58" s="66">
        <f>VLOOKUP($A58,'Kursliste gesamt'!$A$9:$G$280,7,0)</f>
        <v>52.5</v>
      </c>
    </row>
    <row r="59" spans="1:7" ht="24">
      <c r="A59" s="111" t="s">
        <v>715</v>
      </c>
      <c r="B59" s="128" t="str">
        <f>VLOOKUP($A59,'Kursliste gesamt'!$A$9:$G$280,2,0)</f>
        <v>OW</v>
      </c>
      <c r="C59" s="66" t="str">
        <f>VLOOKUP($A59,'Kursliste gesamt'!$A$9:$G$280,3,0)</f>
        <v>Schwimmen: SLRG WK Modul See für Brevet See (ohne CPR)</v>
      </c>
      <c r="D59" s="66" t="str">
        <f>VLOOKUP($A59,'Kursliste gesamt'!$A$9:$G$280,4,0)</f>
        <v>Mi 19.8.26, 13.30 - 17.00 Uhr</v>
      </c>
      <c r="E59" s="66" t="str">
        <f>VLOOKUP($A59,'Kursliste gesamt'!$A$9:$G$280,5,0)</f>
        <v>LP mit SLRG-Brevet</v>
      </c>
      <c r="F59" s="66">
        <f>VLOOKUP($A59,'Kursliste gesamt'!$A$9:$G$280,6,0)</f>
        <v>3.5</v>
      </c>
      <c r="G59" s="66">
        <f>VLOOKUP($A59,'Kursliste gesamt'!$A$9:$G$280,7,0)</f>
        <v>52.5</v>
      </c>
    </row>
    <row r="60" spans="1:7" ht="24">
      <c r="A60" s="111" t="s">
        <v>716</v>
      </c>
      <c r="B60" s="128" t="str">
        <f>VLOOKUP($A60,'Kursliste gesamt'!$A$9:$G$280,2,0)</f>
        <v>OW</v>
      </c>
      <c r="C60" s="66" t="str">
        <f>VLOOKUP($A60,'Kursliste gesamt'!$A$9:$G$280,3,0)</f>
        <v xml:space="preserve">Schwimmen: SLRG Wassersicherheit für Begleitpersonen - Hallenbad Kerns </v>
      </c>
      <c r="D60" s="66" t="str">
        <f>VLOOKUP($A60,'Kursliste gesamt'!$A$9:$G$280,4,0)</f>
        <v>Mi 2.9.26, 14.00 - 16.30 Uhr</v>
      </c>
      <c r="E60" s="66" t="str">
        <f>VLOOKUP($A60,'Kursliste gesamt'!$A$9:$G$280,5,0)</f>
        <v>Alle (nur OW)</v>
      </c>
      <c r="F60" s="66">
        <f>VLOOKUP($A60,'Kursliste gesamt'!$A$9:$G$280,6,0)</f>
        <v>2.5</v>
      </c>
      <c r="G60" s="66">
        <f>VLOOKUP($A60,'Kursliste gesamt'!$A$9:$G$280,7,0)</f>
        <v>37.5</v>
      </c>
    </row>
    <row r="61" spans="1:7" ht="24">
      <c r="A61" s="111" t="s">
        <v>718</v>
      </c>
      <c r="B61" s="128" t="str">
        <f>VLOOKUP($A61,'Kursliste gesamt'!$A$9:$G$280,2,0)</f>
        <v>OW</v>
      </c>
      <c r="C61" s="66" t="str">
        <f>VLOOKUP($A61,'Kursliste gesamt'!$A$9:$G$280,3,0)</f>
        <v>Sportkompakt Frühlingsweiterbildung 2027</v>
      </c>
      <c r="D61" s="66" t="str">
        <f>VLOOKUP($A61,'Kursliste gesamt'!$A$9:$G$280,4,0)</f>
        <v>Sa 17.4.27, 08.00 - 16.00 Uhr</v>
      </c>
      <c r="E61" s="66" t="str">
        <f>VLOOKUP($A61,'Kursliste gesamt'!$A$9:$G$280,5,0)</f>
        <v>LP</v>
      </c>
      <c r="F61" s="66">
        <f>VLOOKUP($A61,'Kursliste gesamt'!$A$9:$G$280,6,0)</f>
        <v>7.5</v>
      </c>
      <c r="G61" s="66">
        <f>VLOOKUP($A61,'Kursliste gesamt'!$A$9:$G$280,7,0)</f>
        <v>112.5</v>
      </c>
    </row>
    <row r="62" spans="1:7" ht="24">
      <c r="A62" s="111" t="s">
        <v>721</v>
      </c>
      <c r="B62" s="128" t="str">
        <f>VLOOKUP($A62,'Kursliste gesamt'!$A$9:$G$280,2,0)</f>
        <v>OW</v>
      </c>
      <c r="C62" s="66" t="str">
        <f>VLOOKUP($A62,'Kursliste gesamt'!$A$9:$G$280,3,0)</f>
        <v>Update kantonaler Schulsporttag Obwalden</v>
      </c>
      <c r="D62" s="66" t="str">
        <f>VLOOKUP($A62,'Kursliste gesamt'!$A$9:$G$280,4,0)</f>
        <v>Mi 16.9.26, 13.30 - 17.00 Uhr</v>
      </c>
      <c r="E62" s="66" t="str">
        <f>VLOOKUP($A62,'Kursliste gesamt'!$A$9:$G$280,5,0)</f>
        <v>Z 2 (nur OW LP)</v>
      </c>
      <c r="F62" s="66">
        <f>VLOOKUP($A62,'Kursliste gesamt'!$A$9:$G$280,6,0)</f>
        <v>3.5</v>
      </c>
      <c r="G62" s="66">
        <f>VLOOKUP($A62,'Kursliste gesamt'!$A$9:$G$280,7,0)</f>
        <v>52.5</v>
      </c>
    </row>
    <row r="63" spans="1:7" ht="24">
      <c r="A63" s="111" t="s">
        <v>755</v>
      </c>
      <c r="B63" s="128" t="str">
        <f>VLOOKUP($A63,'Kursliste gesamt'!$A$9:$G$280,2,0)</f>
        <v>OW</v>
      </c>
      <c r="C63" s="66" t="str">
        <f>VLOOKUP($A63,'Kursliste gesamt'!$A$9:$G$280,3,0)</f>
        <v>LED Matrix - Chancengleichheit fördern durch technisches Wissen</v>
      </c>
      <c r="D63" s="66" t="str">
        <f>VLOOKUP($A63,'Kursliste gesamt'!$A$9:$G$280,4,0)</f>
        <v>Mi 17.2, 3.3.27, 13.30 - 17.00 Uhr</v>
      </c>
      <c r="E63" s="66" t="str">
        <f>VLOOKUP($A63,'Kursliste gesamt'!$A$9:$G$280,5,0)</f>
        <v>Z 2 + 3</v>
      </c>
      <c r="F63" s="66">
        <f>VLOOKUP($A63,'Kursliste gesamt'!$A$9:$G$280,6,0)</f>
        <v>7</v>
      </c>
      <c r="G63" s="66">
        <f>VLOOKUP($A63,'Kursliste gesamt'!$A$9:$G$280,7,0)</f>
        <v>105</v>
      </c>
    </row>
    <row r="64" spans="1:7" ht="24">
      <c r="A64" s="111" t="s">
        <v>758</v>
      </c>
      <c r="B64" s="128" t="str">
        <f>VLOOKUP($A64,'Kursliste gesamt'!$A$9:$G$280,2,0)</f>
        <v>OW</v>
      </c>
      <c r="C64" s="66" t="str">
        <f>VLOOKUP($A64,'Kursliste gesamt'!$A$9:$G$280,3,0)</f>
        <v>Die Büchse der Pandora – Kinder, Medien und die Hoffnung auf das Gute</v>
      </c>
      <c r="D64" s="66" t="str">
        <f>VLOOKUP($A64,'Kursliste gesamt'!$A$9:$G$280,4,0)</f>
        <v>Mi 13.1.27, 14.00 - 17.00 Uhr</v>
      </c>
      <c r="E64" s="66" t="str">
        <f>VLOOKUP($A64,'Kursliste gesamt'!$A$9:$G$280,5,0)</f>
        <v>Z 2</v>
      </c>
      <c r="F64" s="66">
        <f>VLOOKUP($A64,'Kursliste gesamt'!$A$9:$G$280,6,0)</f>
        <v>3</v>
      </c>
      <c r="G64" s="66">
        <f>VLOOKUP($A64,'Kursliste gesamt'!$A$9:$G$280,7,0)</f>
        <v>45</v>
      </c>
    </row>
    <row r="65" spans="1:7" ht="24">
      <c r="A65" s="111" t="s">
        <v>761</v>
      </c>
      <c r="B65" s="128" t="str">
        <f>VLOOKUP($A65,'Kursliste gesamt'!$A$9:$G$280,2,0)</f>
        <v>OW</v>
      </c>
      <c r="C65" s="66" t="str">
        <f>VLOOKUP($A65,'Kursliste gesamt'!$A$9:$G$280,3,0)</f>
        <v>Attraktive Arbeitsblätter, Flyer und Lernlandkarten mit Canva gestalten</v>
      </c>
      <c r="D65" s="66" t="str">
        <f>VLOOKUP($A65,'Kursliste gesamt'!$A$9:$G$280,4,0)</f>
        <v>Mi 2.9.26, 13.30 - 16.30 Uhr</v>
      </c>
      <c r="E65" s="66" t="str">
        <f>VLOOKUP($A65,'Kursliste gesamt'!$A$9:$G$280,5,0)</f>
        <v>Alle</v>
      </c>
      <c r="F65" s="66">
        <f>VLOOKUP($A65,'Kursliste gesamt'!$A$9:$G$280,6,0)</f>
        <v>3</v>
      </c>
      <c r="G65" s="66">
        <f>VLOOKUP($A65,'Kursliste gesamt'!$A$9:$G$280,7,0)</f>
        <v>45</v>
      </c>
    </row>
    <row r="66" spans="1:7">
      <c r="A66" s="111" t="s">
        <v>762</v>
      </c>
      <c r="B66" s="128" t="str">
        <f>VLOOKUP($A66,'Kursliste gesamt'!$A$9:$G$280,2,0)</f>
        <v>OW</v>
      </c>
      <c r="C66" s="66" t="str">
        <f>VLOOKUP($A66,'Kursliste gesamt'!$A$9:$G$280,3,0)</f>
        <v>KI im Klassenzimmer: Deep Dive</v>
      </c>
      <c r="D66" s="66" t="str">
        <f>VLOOKUP($A66,'Kursliste gesamt'!$A$9:$G$280,4,0)</f>
        <v>Mi 11.11.26, 13.30 - 17.00 Uhr</v>
      </c>
      <c r="E66" s="66" t="str">
        <f>VLOOKUP($A66,'Kursliste gesamt'!$A$9:$G$280,5,0)</f>
        <v>LP</v>
      </c>
      <c r="F66" s="66">
        <f>VLOOKUP($A66,'Kursliste gesamt'!$A$9:$G$280,6,0)</f>
        <v>3.5</v>
      </c>
      <c r="G66" s="66">
        <f>VLOOKUP($A66,'Kursliste gesamt'!$A$9:$G$280,7,0)</f>
        <v>52.5</v>
      </c>
    </row>
    <row r="67" spans="1:7">
      <c r="A67" s="111" t="s">
        <v>763</v>
      </c>
      <c r="B67" s="128" t="str">
        <f>VLOOKUP($A67,'Kursliste gesamt'!$A$9:$G$280,2,0)</f>
        <v>OW</v>
      </c>
      <c r="C67" s="66" t="str">
        <f>VLOOKUP($A67,'Kursliste gesamt'!$A$9:$G$280,3,0)</f>
        <v>KI im Klassenzimmer: Grundlagen</v>
      </c>
      <c r="D67" s="66" t="str">
        <f>VLOOKUP($A67,'Kursliste gesamt'!$A$9:$G$280,4,0)</f>
        <v>Mi 16.9.26, 13.30 - 17.00 Uhr</v>
      </c>
      <c r="E67" s="66" t="str">
        <f>VLOOKUP($A67,'Kursliste gesamt'!$A$9:$G$280,5,0)</f>
        <v>LP</v>
      </c>
      <c r="F67" s="66">
        <f>VLOOKUP($A67,'Kursliste gesamt'!$A$9:$G$280,6,0)</f>
        <v>3.5</v>
      </c>
      <c r="G67" s="66">
        <f>VLOOKUP($A67,'Kursliste gesamt'!$A$9:$G$280,7,0)</f>
        <v>52.5</v>
      </c>
    </row>
    <row r="68" spans="1:7">
      <c r="A68" s="111" t="s">
        <v>764</v>
      </c>
      <c r="B68" s="128" t="str">
        <f>VLOOKUP($A68,'Kursliste gesamt'!$A$9:$G$280,2,0)</f>
        <v>OW</v>
      </c>
      <c r="C68" s="66" t="str">
        <f>VLOOKUP($A68,'Kursliste gesamt'!$A$9:$G$280,3,0)</f>
        <v>Informatik unplugged für Kids</v>
      </c>
      <c r="D68" s="66" t="str">
        <f>VLOOKUP($A68,'Kursliste gesamt'!$A$9:$G$280,4,0)</f>
        <v>Sa 14.11.26, 09.00 - 12.00 Uhr</v>
      </c>
      <c r="E68" s="66" t="str">
        <f>VLOOKUP($A68,'Kursliste gesamt'!$A$9:$G$280,5,0)</f>
        <v>Z 1, MS I</v>
      </c>
      <c r="F68" s="66">
        <f>VLOOKUP($A68,'Kursliste gesamt'!$A$9:$G$280,6,0)</f>
        <v>3</v>
      </c>
      <c r="G68" s="66">
        <f>VLOOKUP($A68,'Kursliste gesamt'!$A$9:$G$280,7,0)</f>
        <v>45</v>
      </c>
    </row>
    <row r="69" spans="1:7" ht="24">
      <c r="A69" s="111" t="s">
        <v>767</v>
      </c>
      <c r="B69" s="128" t="str">
        <f>VLOOKUP($A69,'Kursliste gesamt'!$A$9:$G$280,2,0)</f>
        <v>OW</v>
      </c>
      <c r="C69" s="66" t="str">
        <f>VLOOKUP($A69,'Kursliste gesamt'!$A$9:$G$280,3,0)</f>
        <v>Lehr- und Lernfilme für den Unterricht herstellen</v>
      </c>
      <c r="D69" s="66" t="str">
        <f>VLOOKUP($A69,'Kursliste gesamt'!$A$9:$G$280,4,0)</f>
        <v>Fr 13.11.26, 16.30 - 19.30 Uhr</v>
      </c>
      <c r="E69" s="66" t="str">
        <f>VLOOKUP($A69,'Kursliste gesamt'!$A$9:$G$280,5,0)</f>
        <v>Z 1, MS I</v>
      </c>
      <c r="F69" s="66">
        <f>VLOOKUP($A69,'Kursliste gesamt'!$A$9:$G$280,6,0)</f>
        <v>3</v>
      </c>
      <c r="G69" s="66">
        <f>VLOOKUP($A69,'Kursliste gesamt'!$A$9:$G$280,7,0)</f>
        <v>45</v>
      </c>
    </row>
    <row r="70" spans="1:7">
      <c r="A70" s="111" t="s">
        <v>770</v>
      </c>
      <c r="B70" s="128" t="str">
        <f>VLOOKUP($A70,'Kursliste gesamt'!$A$9:$G$280,2,0)</f>
        <v>OW</v>
      </c>
      <c r="C70" s="66" t="str">
        <f>VLOOKUP($A70,'Kursliste gesamt'!$A$9:$G$280,3,0)</f>
        <v xml:space="preserve">Erklärvideos im Unterricht </v>
      </c>
      <c r="D70" s="66" t="str">
        <f>VLOOKUP($A70,'Kursliste gesamt'!$A$9:$G$280,4,0)</f>
        <v>Do 12.11.26, 17.30 - 19.30 Uhr</v>
      </c>
      <c r="E70" s="66" t="str">
        <f>VLOOKUP($A70,'Kursliste gesamt'!$A$9:$G$280,5,0)</f>
        <v>MS II, Z 3</v>
      </c>
      <c r="F70" s="66">
        <f>VLOOKUP($A70,'Kursliste gesamt'!$A$9:$G$280,6,0)</f>
        <v>2</v>
      </c>
      <c r="G70" s="66">
        <f>VLOOKUP($A70,'Kursliste gesamt'!$A$9:$G$280,7,0)</f>
        <v>30</v>
      </c>
    </row>
    <row r="71" spans="1:7">
      <c r="A71" s="111" t="s">
        <v>773</v>
      </c>
      <c r="B71" s="128" t="str">
        <f>VLOOKUP($A71,'Kursliste gesamt'!$A$9:$G$280,2,0)</f>
        <v>OW</v>
      </c>
      <c r="C71" s="66" t="str">
        <f>VLOOKUP($A71,'Kursliste gesamt'!$A$9:$G$280,3,0)</f>
        <v xml:space="preserve">Gamification im Unterricht - so geht's! </v>
      </c>
      <c r="D71" s="66" t="str">
        <f>VLOOKUP($A71,'Kursliste gesamt'!$A$9:$G$280,4,0)</f>
        <v>Mo 23.11.26, 17.30 - 19.30 Uhr</v>
      </c>
      <c r="E71" s="66" t="str">
        <f>VLOOKUP($A71,'Kursliste gesamt'!$A$9:$G$280,5,0)</f>
        <v>Z 1 - 3 (nur OW)</v>
      </c>
      <c r="F71" s="66">
        <f>VLOOKUP($A71,'Kursliste gesamt'!$A$9:$G$280,6,0)</f>
        <v>2</v>
      </c>
      <c r="G71" s="66">
        <f>VLOOKUP($A71,'Kursliste gesamt'!$A$9:$G$280,7,0)</f>
        <v>30</v>
      </c>
    </row>
    <row r="72" spans="1:7" ht="24">
      <c r="A72" s="111" t="s">
        <v>776</v>
      </c>
      <c r="B72" s="128" t="str">
        <f>VLOOKUP($A72,'Kursliste gesamt'!$A$9:$G$280,2,0)</f>
        <v>OW</v>
      </c>
      <c r="C72" s="66" t="str">
        <f>VLOOKUP($A72,'Kursliste gesamt'!$A$9:$G$280,3,0)</f>
        <v>KI im Klassenzimmer: Individuelle Lernassistenten entwickeln</v>
      </c>
      <c r="D72" s="66" t="str">
        <f>VLOOKUP($A72,'Kursliste gesamt'!$A$9:$G$280,4,0)</f>
        <v>Mi 28.10.26, 13.30 - 16.30 Uhr</v>
      </c>
      <c r="E72" s="66" t="str">
        <f>VLOOKUP($A72,'Kursliste gesamt'!$A$9:$G$280,5,0)</f>
        <v>Z 2 + 3, SEK II, SHP, DaZ, BBF</v>
      </c>
      <c r="F72" s="66">
        <f>VLOOKUP($A72,'Kursliste gesamt'!$A$9:$G$280,6,0)</f>
        <v>3</v>
      </c>
      <c r="G72" s="66">
        <f>VLOOKUP($A72,'Kursliste gesamt'!$A$9:$G$280,7,0)</f>
        <v>45</v>
      </c>
    </row>
    <row r="73" spans="1:7" ht="24">
      <c r="A73" s="111" t="s">
        <v>783</v>
      </c>
      <c r="B73" s="128" t="str">
        <f>VLOOKUP($A73,'Kursliste gesamt'!$A$9:$G$280,2,0)</f>
        <v>OW</v>
      </c>
      <c r="C73" s="66" t="str">
        <f>VLOOKUP($A73,'Kursliste gesamt'!$A$9:$G$280,3,0)</f>
        <v>Learning by Making – Kreativität trifft Unterricht</v>
      </c>
      <c r="D73" s="66" t="str">
        <f>VLOOKUP($A73,'Kursliste gesamt'!$A$9:$G$280,4,0)</f>
        <v>Do 26.11.26, 18.00 - 20.00 Uhr</v>
      </c>
      <c r="E73" s="66" t="str">
        <f>VLOOKUP($A73,'Kursliste gesamt'!$A$9:$G$280,5,0)</f>
        <v>MS II, Z 3</v>
      </c>
      <c r="F73" s="66">
        <f>VLOOKUP($A73,'Kursliste gesamt'!$A$9:$G$280,6,0)</f>
        <v>2</v>
      </c>
      <c r="G73" s="66">
        <f>VLOOKUP($A73,'Kursliste gesamt'!$A$9:$G$280,7,0)</f>
        <v>30</v>
      </c>
    </row>
    <row r="74" spans="1:7" ht="36">
      <c r="A74" s="111" t="s">
        <v>801</v>
      </c>
      <c r="B74" s="128" t="str">
        <f>VLOOKUP($A74,'Kursliste gesamt'!$A$9:$G$280,2,0)</f>
        <v>OW</v>
      </c>
      <c r="C74" s="66" t="str">
        <f>VLOOKUP($A74,'Kursliste gesamt'!$A$9:$G$280,3,0)</f>
        <v>«AD(H)S und Lesen-, Schreiben-, Rechnenlernen: Fallstricke und effiziente Unterstützungsmöglichkeiten»</v>
      </c>
      <c r="D74" s="66" t="str">
        <f>VLOOKUP($A74,'Kursliste gesamt'!$A$9:$G$280,4,0)</f>
        <v>Fr 28.8.26, 18.00 - 21.00 Uhr; Sa 29.8.26, 08.30 - 16.00 Uhr</v>
      </c>
      <c r="E74" s="66" t="str">
        <f>VLOOKUP($A74,'Kursliste gesamt'!$A$9:$G$280,5,0)</f>
        <v>Z 1 + 2, SHP, Logo</v>
      </c>
      <c r="F74" s="66">
        <f>VLOOKUP($A74,'Kursliste gesamt'!$A$9:$G$280,6,0)</f>
        <v>10</v>
      </c>
      <c r="G74" s="66">
        <f>VLOOKUP($A74,'Kursliste gesamt'!$A$9:$G$280,7,0)</f>
        <v>150</v>
      </c>
    </row>
    <row r="75" spans="1:7" ht="36">
      <c r="A75" s="111" t="s">
        <v>803</v>
      </c>
      <c r="B75" s="128" t="str">
        <f>VLOOKUP($A75,'Kursliste gesamt'!$A$9:$G$280,2,0)</f>
        <v>OW</v>
      </c>
      <c r="C75" s="66" t="str">
        <f>VLOOKUP($A75,'Kursliste gesamt'!$A$9:$G$280,3,0)</f>
        <v>Emotionaler Entwicklungsstand - Schlüssel bei Verhaltensauffälligkeiten? (Grundkurs)</v>
      </c>
      <c r="D75" s="66" t="str">
        <f>VLOOKUP($A75,'Kursliste gesamt'!$A$9:$G$280,4,0)</f>
        <v>Sa 27.2.27, 08.30 - 16.00 Uhr</v>
      </c>
      <c r="E75" s="66" t="str">
        <f>VLOOKUP($A75,'Kursliste gesamt'!$A$9:$G$280,5,0)</f>
        <v>Alle</v>
      </c>
      <c r="F75" s="66">
        <f>VLOOKUP($A75,'Kursliste gesamt'!$A$9:$G$280,6,0)</f>
        <v>6.5</v>
      </c>
      <c r="G75" s="66">
        <f>VLOOKUP($A75,'Kursliste gesamt'!$A$9:$G$280,7,0)</f>
        <v>97.5</v>
      </c>
    </row>
    <row r="76" spans="1:7" ht="48">
      <c r="A76" s="111" t="s">
        <v>806</v>
      </c>
      <c r="B76" s="128" t="str">
        <f>VLOOKUP($A76,'Kursliste gesamt'!$A$9:$G$280,2,0)</f>
        <v>OW</v>
      </c>
      <c r="C76" s="66" t="str">
        <f>VLOOKUP($A76,'Kursliste gesamt'!$A$9:$G$280,3,0)</f>
        <v>Die "Skala der Emotionalen Entwicklung - Diagnostik (SEED)" als Hilfsmittel im Umgang mit Verhaltensauffälligkeiten (Aufbaukurs inkl. Praxistag)</v>
      </c>
      <c r="D76" s="66" t="str">
        <f>VLOOKUP($A76,'Kursliste gesamt'!$A$9:$G$280,4,0)</f>
        <v>Mi 26.8.26, 13.30 - 17.00 Uhr; Sa 29.8.26, 08.30 - 16.00 Uhr; Sa 23.1.27, 08.30 - 16.00 Uhr</v>
      </c>
      <c r="E76" s="66" t="str">
        <f>VLOOKUP($A76,'Kursliste gesamt'!$A$9:$G$280,5,0)</f>
        <v>Alle</v>
      </c>
      <c r="F76" s="66">
        <f>VLOOKUP($A76,'Kursliste gesamt'!$A$9:$G$280,6,0)</f>
        <v>16.5</v>
      </c>
      <c r="G76" s="66">
        <f>VLOOKUP($A76,'Kursliste gesamt'!$A$9:$G$280,7,0)</f>
        <v>247.5</v>
      </c>
    </row>
    <row r="77" spans="1:7">
      <c r="A77" s="111" t="s">
        <v>808</v>
      </c>
      <c r="B77" s="128" t="str">
        <f>VLOOKUP($A77,'Kursliste gesamt'!$A$9:$G$280,2,0)</f>
        <v>OW</v>
      </c>
      <c r="C77" s="66" t="str">
        <f>VLOOKUP($A77,'Kursliste gesamt'!$A$9:$G$280,3,0)</f>
        <v>Schulabsentismus wirksam begegnen!</v>
      </c>
      <c r="D77" s="66" t="str">
        <f>VLOOKUP($A77,'Kursliste gesamt'!$A$9:$G$280,4,0)</f>
        <v>Holkurs</v>
      </c>
      <c r="E77" s="66" t="str">
        <f>VLOOKUP($A77,'Kursliste gesamt'!$A$9:$G$280,5,0)</f>
        <v>Schulteams (nur OW)</v>
      </c>
      <c r="F77" s="66">
        <f>VLOOKUP($A77,'Kursliste gesamt'!$A$9:$G$280,6,0)</f>
        <v>3.5</v>
      </c>
      <c r="G77" s="66">
        <f>VLOOKUP($A77,'Kursliste gesamt'!$A$9:$G$280,7,0)</f>
        <v>52.5</v>
      </c>
    </row>
    <row r="78" spans="1:7" ht="36">
      <c r="A78" s="111" t="s">
        <v>810</v>
      </c>
      <c r="B78" s="128" t="str">
        <f>VLOOKUP($A78,'Kursliste gesamt'!$A$9:$G$280,2,0)</f>
        <v>OW</v>
      </c>
      <c r="C78" s="66" t="str">
        <f>VLOOKUP($A78,'Kursliste gesamt'!$A$9:$G$280,3,0)</f>
        <v>Was Kinder bewegt und wann ist Psychomotoriktherapie die passende Methode?</v>
      </c>
      <c r="D78" s="66" t="str">
        <f>VLOOKUP($A78,'Kursliste gesamt'!$A$9:$G$280,4,0)</f>
        <v>Mi 25.11.26, 14.00 - 17.00 Uhr</v>
      </c>
      <c r="E78" s="66" t="str">
        <f>VLOOKUP($A78,'Kursliste gesamt'!$A$9:$G$280,5,0)</f>
        <v>Z 1 - 3, SHP</v>
      </c>
      <c r="F78" s="66">
        <f>VLOOKUP($A78,'Kursliste gesamt'!$A$9:$G$280,6,0)</f>
        <v>3</v>
      </c>
      <c r="G78" s="66">
        <f>VLOOKUP($A78,'Kursliste gesamt'!$A$9:$G$280,7,0)</f>
        <v>45</v>
      </c>
    </row>
    <row r="79" spans="1:7" ht="24">
      <c r="A79" s="111" t="s">
        <v>828</v>
      </c>
      <c r="B79" s="128" t="str">
        <f>VLOOKUP($A79,'Kursliste gesamt'!$A$9:$G$280,2,0)</f>
        <v>OW</v>
      </c>
      <c r="C79" s="66" t="str">
        <f>VLOOKUP($A79,'Kursliste gesamt'!$A$9:$G$280,3,0)</f>
        <v>Joyful Workplace. Schlüsselfaktoren für sichtbare Arbeitsplatz-Attraktivität</v>
      </c>
      <c r="D79" s="66" t="str">
        <f>VLOOKUP($A79,'Kursliste gesamt'!$A$9:$G$280,4,0)</f>
        <v>Mi 2.9.26, 13.00 - 17.00 Uhr</v>
      </c>
      <c r="E79" s="66" t="str">
        <f>VLOOKUP($A79,'Kursliste gesamt'!$A$9:$G$280,5,0)</f>
        <v>SL</v>
      </c>
      <c r="F79" s="66">
        <f>VLOOKUP($A79,'Kursliste gesamt'!$A$9:$G$280,6,0)</f>
        <v>4</v>
      </c>
      <c r="G79" s="66">
        <f>VLOOKUP($A79,'Kursliste gesamt'!$A$9:$G$280,7,0)</f>
        <v>60</v>
      </c>
    </row>
  </sheetData>
  <autoFilter ref="A2:H78" xr:uid="{00000000-0001-0000-0500-000000000000}"/>
  <sortState xmlns:xlrd2="http://schemas.microsoft.com/office/spreadsheetml/2017/richdata2" ref="A3:G78">
    <sortCondition ref="A3:A78"/>
  </sortState>
  <phoneticPr fontId="35" type="noConversion"/>
  <conditionalFormatting sqref="A1">
    <cfRule type="duplicateValues" dxfId="36" priority="4"/>
  </conditionalFormatting>
  <conditionalFormatting sqref="A2">
    <cfRule type="duplicateValues" dxfId="35" priority="3"/>
  </conditionalFormatting>
  <conditionalFormatting sqref="A3">
    <cfRule type="duplicateValues" dxfId="34" priority="1"/>
  </conditionalFormatting>
  <conditionalFormatting sqref="A4:A79">
    <cfRule type="duplicateValues" dxfId="33" priority="499"/>
    <cfRule type="duplicateValues" dxfId="32" priority="500"/>
  </conditionalFormatting>
  <conditionalFormatting sqref="A80:B1048576">
    <cfRule type="duplicateValues" dxfId="31" priority="185"/>
  </conditionalFormatting>
  <conditionalFormatting sqref="B1">
    <cfRule type="duplicateValues" dxfId="30" priority="184"/>
  </conditionalFormatting>
  <pageMargins left="0.7" right="0.7" top="0.78740157499999996" bottom="0.78740157499999996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4">
    <tabColor theme="1" tint="0.499984740745262"/>
  </sheetPr>
  <dimension ref="A1:M68"/>
  <sheetViews>
    <sheetView workbookViewId="0">
      <selection activeCell="G15" sqref="G15"/>
    </sheetView>
  </sheetViews>
  <sheetFormatPr baseColWidth="10" defaultColWidth="11.42578125" defaultRowHeight="19.5" customHeight="1"/>
  <cols>
    <col min="1" max="1" width="10.5703125" style="54" customWidth="1"/>
    <col min="2" max="2" width="4.85546875" style="54" customWidth="1"/>
    <col min="3" max="3" width="4.5703125" style="55" customWidth="1"/>
    <col min="4" max="4" width="28.7109375" style="55" customWidth="1"/>
    <col min="5" max="5" width="24.7109375" style="69" customWidth="1"/>
    <col min="6" max="6" width="5.85546875" style="56" customWidth="1"/>
    <col min="7" max="7" width="11.42578125" style="56"/>
    <col min="8" max="9" width="5.42578125" style="56" customWidth="1"/>
    <col min="10" max="10" width="12.85546875" style="56" customWidth="1"/>
    <col min="11" max="11" width="12.85546875" customWidth="1"/>
    <col min="12" max="13" width="12.85546875" style="56" customWidth="1"/>
    <col min="14" max="16384" width="11.42578125" style="56"/>
  </cols>
  <sheetData>
    <row r="1" spans="1:13" ht="19.5" customHeight="1">
      <c r="A1" s="85"/>
      <c r="B1" s="86"/>
      <c r="C1" s="99"/>
      <c r="D1" s="99"/>
      <c r="E1" s="97"/>
      <c r="F1" s="122"/>
      <c r="G1" s="122"/>
      <c r="H1" s="124">
        <v>2</v>
      </c>
      <c r="I1" s="124">
        <v>3</v>
      </c>
      <c r="J1" s="124">
        <v>4</v>
      </c>
      <c r="K1" s="124">
        <v>5</v>
      </c>
      <c r="L1" s="124">
        <v>6</v>
      </c>
      <c r="M1" s="125">
        <v>7</v>
      </c>
    </row>
    <row r="2" spans="1:13" ht="19.5" customHeight="1">
      <c r="A2" s="85" t="s">
        <v>176</v>
      </c>
      <c r="B2" s="28" t="s">
        <v>852</v>
      </c>
      <c r="C2" s="28" t="s">
        <v>853</v>
      </c>
      <c r="D2" s="28" t="s">
        <v>854</v>
      </c>
      <c r="E2" s="28" t="s">
        <v>855</v>
      </c>
      <c r="F2" s="29" t="s">
        <v>856</v>
      </c>
      <c r="G2" s="156" t="s">
        <v>857</v>
      </c>
      <c r="H2" s="75" t="s">
        <v>67</v>
      </c>
      <c r="I2" s="76" t="s">
        <v>68</v>
      </c>
      <c r="J2" s="76" t="s">
        <v>11</v>
      </c>
      <c r="K2" s="76" t="s">
        <v>12</v>
      </c>
      <c r="L2" s="74" t="s">
        <v>69</v>
      </c>
      <c r="M2" s="123" t="s">
        <v>14</v>
      </c>
    </row>
    <row r="3" spans="1:13" ht="19.5" customHeight="1">
      <c r="A3" s="53" t="s">
        <v>221</v>
      </c>
      <c r="B3" s="58" t="str">
        <f>VLOOKUP($A3,'Kursliste gesamt'!$A$9:$G$480,H$1,0)</f>
        <v>UR</v>
      </c>
      <c r="C3" s="58" t="str">
        <f>VLOOKUP($A3,'Kursliste gesamt'!$A$9:$G$480,I$1,0)</f>
        <v>Life Balance Check – Mentale Stärke für ein gesundes Gleichgewicht</v>
      </c>
      <c r="D3" s="58" t="str">
        <f>VLOOKUP($A3,'Kursliste gesamt'!$A$9:$G$480,J$1,0)</f>
        <v>Mi 9.12.26, 13.30 - 17.00 Uhr</v>
      </c>
      <c r="E3" s="58" t="str">
        <f>VLOOKUP($A3,'Kursliste gesamt'!$A$9:$G$480,K$1,0)</f>
        <v>Alle</v>
      </c>
      <c r="F3" s="58">
        <f>VLOOKUP($A3,'Kursliste gesamt'!$A$9:$G$480,L$1,0)</f>
        <v>3.5</v>
      </c>
      <c r="G3" s="58">
        <f>VLOOKUP($A3,'Kursliste gesamt'!$A$9:$G$480,M$1,0)</f>
        <v>52.5</v>
      </c>
      <c r="H3" s="58"/>
      <c r="I3" s="58"/>
      <c r="J3" s="58"/>
    </row>
    <row r="4" spans="1:13" ht="19.5" customHeight="1">
      <c r="A4" s="53" t="s">
        <v>224</v>
      </c>
      <c r="B4" s="58" t="str">
        <f>VLOOKUP($A4,'Kursliste gesamt'!$A$9:$G$480,H$1,0)</f>
        <v>UR</v>
      </c>
      <c r="C4" s="58" t="str">
        <f>VLOOKUP($A4,'Kursliste gesamt'!$A$9:$G$480,I$1,0)</f>
        <v>Entdecke deinen eigenen Clown - oder die Leichtigkeit des Seins</v>
      </c>
      <c r="D4" s="58" t="str">
        <f>VLOOKUP($A4,'Kursliste gesamt'!$A$9:$G$480,J$1,0)</f>
        <v>Sa 19.9.26, 08.30 - 17.00 Uhr</v>
      </c>
      <c r="E4" s="58" t="str">
        <f>VLOOKUP($A4,'Kursliste gesamt'!$A$9:$G$480,K$1,0)</f>
        <v>Alle</v>
      </c>
      <c r="F4" s="58">
        <f>VLOOKUP($A4,'Kursliste gesamt'!$A$9:$G$480,L$1,0)</f>
        <v>7</v>
      </c>
      <c r="G4" s="58">
        <f>VLOOKUP($A4,'Kursliste gesamt'!$A$9:$G$480,M$1,0)</f>
        <v>105</v>
      </c>
      <c r="H4" s="58"/>
      <c r="I4" s="58"/>
      <c r="J4" s="58"/>
    </row>
    <row r="5" spans="1:13" ht="19.5" customHeight="1">
      <c r="A5" s="53" t="s">
        <v>227</v>
      </c>
      <c r="B5" s="58" t="str">
        <f>VLOOKUP($A5,'Kursliste gesamt'!$A$9:$G$480,H$1,0)</f>
        <v>UR</v>
      </c>
      <c r="C5" s="58" t="str">
        <f>VLOOKUP($A5,'Kursliste gesamt'!$A$9:$G$480,I$1,0)</f>
        <v>Mental gesund durch den (Berufs-)Alltag</v>
      </c>
      <c r="D5" s="58" t="str">
        <f>VLOOKUP($A5,'Kursliste gesamt'!$A$9:$G$480,J$1,0)</f>
        <v>Do 8.4., 15.4.27, 17.30 - 20.00 Uhr</v>
      </c>
      <c r="E5" s="58" t="str">
        <f>VLOOKUP($A5,'Kursliste gesamt'!$A$9:$G$480,K$1,0)</f>
        <v>Alle</v>
      </c>
      <c r="F5" s="58">
        <f>VLOOKUP($A5,'Kursliste gesamt'!$A$9:$G$480,L$1,0)</f>
        <v>5</v>
      </c>
      <c r="G5" s="58">
        <f>VLOOKUP($A5,'Kursliste gesamt'!$A$9:$G$480,M$1,0)</f>
        <v>75</v>
      </c>
      <c r="H5" s="58"/>
      <c r="I5" s="58"/>
      <c r="J5" s="58"/>
    </row>
    <row r="6" spans="1:13" ht="19.5" customHeight="1">
      <c r="A6" s="53" t="s">
        <v>229</v>
      </c>
      <c r="B6" s="58" t="str">
        <f>VLOOKUP($A6,'Kursliste gesamt'!$A$9:$G$480,H$1,0)</f>
        <v>UR</v>
      </c>
      <c r="C6" s="58" t="str">
        <f>VLOOKUP($A6,'Kursliste gesamt'!$A$9:$G$480,I$1,0)</f>
        <v>Auftanken – innehalten, Ressourcen entdecken, Lösungen finden</v>
      </c>
      <c r="D6" s="58" t="str">
        <f>VLOOKUP($A6,'Kursliste gesamt'!$A$9:$G$480,J$1,0)</f>
        <v>Sa 22.5.27 - So 23.5.27, 10.00 - 17.00 Uhr (Achtung: inkl. Übernachtung)</v>
      </c>
      <c r="E6" s="58" t="str">
        <f>VLOOKUP($A6,'Kursliste gesamt'!$A$9:$G$480,K$1,0)</f>
        <v>Alle</v>
      </c>
      <c r="F6" s="58">
        <f>VLOOKUP($A6,'Kursliste gesamt'!$A$9:$G$480,L$1,0)</f>
        <v>19</v>
      </c>
      <c r="G6" s="58">
        <f>VLOOKUP($A6,'Kursliste gesamt'!$A$9:$G$480,M$1,0)</f>
        <v>285</v>
      </c>
      <c r="H6" s="58"/>
      <c r="I6" s="58"/>
      <c r="J6" s="58"/>
    </row>
    <row r="7" spans="1:13" ht="19.5" customHeight="1">
      <c r="A7" s="53" t="s">
        <v>291</v>
      </c>
      <c r="B7" s="58" t="str">
        <f>VLOOKUP($A7,'Kursliste gesamt'!$A$9:$G$480,H$1,0)</f>
        <v>UR</v>
      </c>
      <c r="C7" s="58" t="str">
        <f>VLOOKUP($A7,'Kursliste gesamt'!$A$9:$G$480,I$1,0)</f>
        <v>Purzelbaum-Austauschtreffen</v>
      </c>
      <c r="D7" s="58" t="str">
        <f>VLOOKUP($A7,'Kursliste gesamt'!$A$9:$G$480,J$1,0)</f>
        <v>Mi 23.9.26, 13.30 - 17.00 Uhr</v>
      </c>
      <c r="E7" s="58" t="str">
        <f>VLOOKUP($A7,'Kursliste gesamt'!$A$9:$G$480,K$1,0)</f>
        <v>KG</v>
      </c>
      <c r="F7" s="58">
        <f>VLOOKUP($A7,'Kursliste gesamt'!$A$9:$G$480,L$1,0)</f>
        <v>3.5</v>
      </c>
      <c r="G7" s="58">
        <f>VLOOKUP($A7,'Kursliste gesamt'!$A$9:$G$480,M$1,0)</f>
        <v>52.5</v>
      </c>
      <c r="H7" s="58"/>
      <c r="I7" s="58"/>
      <c r="J7" s="58"/>
    </row>
    <row r="8" spans="1:13" ht="19.5" customHeight="1">
      <c r="A8" s="53" t="s">
        <v>294</v>
      </c>
      <c r="B8" s="58" t="str">
        <f>VLOOKUP($A8,'Kursliste gesamt'!$A$9:$G$480,H$1,0)</f>
        <v>UR</v>
      </c>
      <c r="C8" s="58" t="str">
        <f>VLOOKUP($A8,'Kursliste gesamt'!$A$9:$G$480,I$1,0)</f>
        <v>Unterrichtsstörungen sicher begegnen: Positiver Umgang mit schwierigen Situationen im Schulalltag</v>
      </c>
      <c r="D8" s="58" t="str">
        <f>VLOOKUP($A8,'Kursliste gesamt'!$A$9:$G$480,J$1,0)</f>
        <v>Sa 13.3.27, 08.30 - 17.00 Uhr</v>
      </c>
      <c r="E8" s="58" t="str">
        <f>VLOOKUP($A8,'Kursliste gesamt'!$A$9:$G$480,K$1,0)</f>
        <v>Z 1 + 2, SHP</v>
      </c>
      <c r="F8" s="58">
        <f>VLOOKUP($A8,'Kursliste gesamt'!$A$9:$G$480,L$1,0)</f>
        <v>7</v>
      </c>
      <c r="G8" s="58">
        <f>VLOOKUP($A8,'Kursliste gesamt'!$A$9:$G$480,M$1,0)</f>
        <v>0</v>
      </c>
      <c r="H8" s="58"/>
      <c r="I8" s="58"/>
      <c r="J8" s="58"/>
    </row>
    <row r="9" spans="1:13" ht="19.5" customHeight="1">
      <c r="A9" s="53" t="s">
        <v>296</v>
      </c>
      <c r="B9" s="58" t="str">
        <f>VLOOKUP($A9,'Kursliste gesamt'!$A$9:$G$480,H$1,0)</f>
        <v>UR</v>
      </c>
      <c r="C9" s="58" t="str">
        <f>VLOOKUP($A9,'Kursliste gesamt'!$A$9:$G$480,I$1,0)</f>
        <v>Von der Praxis für die Praxis: Zugänge zu herausforderndem Verhalten</v>
      </c>
      <c r="D9" s="58" t="str">
        <f>VLOOKUP($A9,'Kursliste gesamt'!$A$9:$G$480,J$1,0)</f>
        <v>Mi 28.10.26, 14.00 - 17.00 Uhr; Do 26.11.26, 17.00 - 20.00 Uhr</v>
      </c>
      <c r="E9" s="58" t="str">
        <f>VLOOKUP($A9,'Kursliste gesamt'!$A$9:$G$480,K$1,0)</f>
        <v>Z 1 + 2, SHP, DaZ, SSA</v>
      </c>
      <c r="F9" s="58">
        <f>VLOOKUP($A9,'Kursliste gesamt'!$A$9:$G$480,L$1,0)</f>
        <v>6</v>
      </c>
      <c r="G9" s="58">
        <f>VLOOKUP($A9,'Kursliste gesamt'!$A$9:$G$480,M$1,0)</f>
        <v>90</v>
      </c>
      <c r="H9" s="58"/>
      <c r="I9" s="58"/>
      <c r="J9" s="58"/>
    </row>
    <row r="10" spans="1:13" ht="19.5" customHeight="1">
      <c r="A10" s="53" t="s">
        <v>298</v>
      </c>
      <c r="B10" s="58" t="str">
        <f>VLOOKUP($A10,'Kursliste gesamt'!$A$9:$G$480,H$1,0)</f>
        <v>UR</v>
      </c>
      <c r="C10" s="58" t="str">
        <f>VLOOKUP($A10,'Kursliste gesamt'!$A$9:$G$480,I$1,0)</f>
        <v>«Wie geht's dir?» – praktische Umsetzung der Kampagne zur Stärkung der psychischen Gesundheit</v>
      </c>
      <c r="D10" s="58" t="str">
        <f>VLOOKUP($A10,'Kursliste gesamt'!$A$9:$G$480,J$1,0)</f>
        <v>Mi 21.4.27, 13.30 - 17.00 Uhr</v>
      </c>
      <c r="E10" s="58" t="str">
        <f>VLOOKUP($A10,'Kursliste gesamt'!$A$9:$G$480,K$1,0)</f>
        <v>US, Z 2 + 3, SSA</v>
      </c>
      <c r="F10" s="58">
        <f>VLOOKUP($A10,'Kursliste gesamt'!$A$9:$G$480,L$1,0)</f>
        <v>3.5</v>
      </c>
      <c r="G10" s="58">
        <f>VLOOKUP($A10,'Kursliste gesamt'!$A$9:$G$480,M$1,0)</f>
        <v>52.5</v>
      </c>
      <c r="H10" s="58"/>
      <c r="I10" s="58"/>
      <c r="J10" s="58"/>
    </row>
    <row r="11" spans="1:13" ht="19.5" customHeight="1">
      <c r="A11" s="53" t="s">
        <v>302</v>
      </c>
      <c r="B11" s="58" t="str">
        <f>VLOOKUP($A11,'Kursliste gesamt'!$A$9:$G$480,H$1,0)</f>
        <v>UR</v>
      </c>
      <c r="C11" s="58" t="str">
        <f>VLOOKUP($A11,'Kursliste gesamt'!$A$9:$G$480,I$1,0)</f>
        <v>LGBT+ Jugendliche verstehen und unterstützen</v>
      </c>
      <c r="D11" s="58" t="str">
        <f>VLOOKUP($A11,'Kursliste gesamt'!$A$9:$G$480,J$1,0)</f>
        <v>Mi 28.10.26, 13.30 - 17.00 Uhr</v>
      </c>
      <c r="E11" s="58" t="str">
        <f>VLOOKUP($A11,'Kursliste gesamt'!$A$9:$G$480,K$1,0)</f>
        <v>US, Z 2 + 3, SHP, DaZ, PmT, SL, Logo, DaZ, SSA, BBF</v>
      </c>
      <c r="F11" s="58">
        <f>VLOOKUP($A11,'Kursliste gesamt'!$A$9:$G$480,L$1,0)</f>
        <v>3.5</v>
      </c>
      <c r="G11" s="58">
        <f>VLOOKUP($A11,'Kursliste gesamt'!$A$9:$G$480,M$1,0)</f>
        <v>52.5</v>
      </c>
      <c r="H11" s="58"/>
      <c r="I11" s="58"/>
      <c r="J11" s="58"/>
    </row>
    <row r="12" spans="1:13" ht="19.5" customHeight="1">
      <c r="A12" s="53" t="s">
        <v>333</v>
      </c>
      <c r="B12" s="58" t="str">
        <f>VLOOKUP($A12,'Kursliste gesamt'!$A$9:$G$480,H$1,0)</f>
        <v>UR</v>
      </c>
      <c r="C12" s="58" t="str">
        <f>VLOOKUP($A12,'Kursliste gesamt'!$A$9:$G$480,I$1,0)</f>
        <v>Resilienz und Resilienzförderung: Was Schülerinnen und Schüler stärkt</v>
      </c>
      <c r="D12" s="58" t="str">
        <f>VLOOKUP($A12,'Kursliste gesamt'!$A$9:$G$480,J$1,0)</f>
        <v>Sa 31.10.26, 09.00 - 16.30 Uhr</v>
      </c>
      <c r="E12" s="58" t="str">
        <f>VLOOKUP($A12,'Kursliste gesamt'!$A$9:$G$480,K$1,0)</f>
        <v>Alle</v>
      </c>
      <c r="F12" s="58">
        <f>VLOOKUP($A12,'Kursliste gesamt'!$A$9:$G$480,L$1,0)</f>
        <v>6</v>
      </c>
      <c r="G12" s="58">
        <f>VLOOKUP($A12,'Kursliste gesamt'!$A$9:$G$480,M$1,0)</f>
        <v>90</v>
      </c>
      <c r="H12" s="58"/>
      <c r="I12" s="58"/>
      <c r="J12" s="58"/>
    </row>
    <row r="13" spans="1:13" ht="19.5" customHeight="1">
      <c r="A13" s="53" t="s">
        <v>336</v>
      </c>
      <c r="B13" s="58" t="str">
        <f>VLOOKUP($A13,'Kursliste gesamt'!$A$9:$G$480,H$1,0)</f>
        <v>UR</v>
      </c>
      <c r="C13" s="58" t="str">
        <f>VLOOKUP($A13,'Kursliste gesamt'!$A$9:$G$480,I$1,0)</f>
        <v>Das bewegte Gehirn - hirngerecht lernen</v>
      </c>
      <c r="D13" s="58" t="str">
        <f>VLOOKUP($A13,'Kursliste gesamt'!$A$9:$G$480,J$1,0)</f>
        <v>Sa 16.1.27, 08.30 - 12.00 Uhr</v>
      </c>
      <c r="E13" s="58" t="str">
        <f>VLOOKUP($A13,'Kursliste gesamt'!$A$9:$G$480,K$1,0)</f>
        <v>Alle</v>
      </c>
      <c r="F13" s="58">
        <f>VLOOKUP($A13,'Kursliste gesamt'!$A$9:$G$480,L$1,0)</f>
        <v>3.5</v>
      </c>
      <c r="G13" s="58">
        <f>VLOOKUP($A13,'Kursliste gesamt'!$A$9:$G$480,M$1,0)</f>
        <v>52.5</v>
      </c>
      <c r="H13" s="58"/>
      <c r="I13" s="58"/>
      <c r="J13" s="58"/>
    </row>
    <row r="14" spans="1:13" ht="19.5" customHeight="1">
      <c r="A14" s="53" t="s">
        <v>339</v>
      </c>
      <c r="B14" s="58" t="str">
        <f>VLOOKUP($A14,'Kursliste gesamt'!$A$9:$G$480,H$1,0)</f>
        <v>UR</v>
      </c>
      <c r="C14" s="58" t="str">
        <f>VLOOKUP($A14,'Kursliste gesamt'!$A$9:$G$480,I$1,0)</f>
        <v>Schulabsentismus – eine interdisziplinäre Herausforderung</v>
      </c>
      <c r="D14" s="58" t="str">
        <f>VLOOKUP($A14,'Kursliste gesamt'!$A$9:$G$480,J$1,0)</f>
        <v>Mi 31.3.27, 13.30 - 17.00 Uhr</v>
      </c>
      <c r="E14" s="58" t="str">
        <f>VLOOKUP($A14,'Kursliste gesamt'!$A$9:$G$480,K$1,0)</f>
        <v>Z 1 - 3, SEK II, SHP, DaZ, SL, SSA, BBF</v>
      </c>
      <c r="F14" s="58">
        <f>VLOOKUP($A14,'Kursliste gesamt'!$A$9:$G$480,L$1,0)</f>
        <v>3.5</v>
      </c>
      <c r="G14" s="58">
        <f>VLOOKUP($A14,'Kursliste gesamt'!$A$9:$G$480,M$1,0)</f>
        <v>52.5</v>
      </c>
      <c r="H14" s="58"/>
      <c r="I14" s="58"/>
      <c r="J14" s="58"/>
    </row>
    <row r="15" spans="1:13" ht="19.5" customHeight="1">
      <c r="A15" s="53" t="s">
        <v>354</v>
      </c>
      <c r="B15" s="58" t="str">
        <f>VLOOKUP($A15,'Kursliste gesamt'!$A$9:$G$480,H$1,0)</f>
        <v>UR</v>
      </c>
      <c r="C15" s="58" t="str">
        <f>VLOOKUP($A15,'Kursliste gesamt'!$A$9:$G$480,I$1,0)</f>
        <v>Lernwelt – ein Projekt der Schulischen Heilpädagogik – wenn Heilpädagogik auf das Churer-Modell trifft</v>
      </c>
      <c r="D15" s="58" t="str">
        <f>VLOOKUP($A15,'Kursliste gesamt'!$A$9:$G$480,J$1,0)</f>
        <v>Sa 20.2.27, 09.00 - 17.00 Uhr</v>
      </c>
      <c r="E15" s="58" t="str">
        <f>VLOOKUP($A15,'Kursliste gesamt'!$A$9:$G$480,K$1,0)</f>
        <v>Z 2 + 3, SHP, SL</v>
      </c>
      <c r="F15" s="58">
        <f>VLOOKUP($A15,'Kursliste gesamt'!$A$9:$G$480,L$1,0)</f>
        <v>6.5</v>
      </c>
      <c r="G15" s="58">
        <f>VLOOKUP($A15,'Kursliste gesamt'!$A$9:$G$480,M$1,0)</f>
        <v>97.5</v>
      </c>
      <c r="H15" s="58"/>
      <c r="I15" s="58"/>
      <c r="J15" s="58"/>
    </row>
    <row r="16" spans="1:13" ht="19.5" customHeight="1">
      <c r="A16" s="53" t="s">
        <v>379</v>
      </c>
      <c r="B16" s="58" t="str">
        <f>VLOOKUP($A16,'Kursliste gesamt'!$A$9:$G$480,H$1,0)</f>
        <v>UR</v>
      </c>
      <c r="C16" s="58" t="str">
        <f>VLOOKUP($A16,'Kursliste gesamt'!$A$9:$G$480,I$1,0)</f>
        <v>Unterstützte Kommunikation als Schlüssel zur inklusiven Lernförderung</v>
      </c>
      <c r="D16" s="58" t="str">
        <f>VLOOKUP($A16,'Kursliste gesamt'!$A$9:$G$480,J$1,0)</f>
        <v>Mi 2.9.26, 14.00 - 17.00 Uhr</v>
      </c>
      <c r="E16" s="58" t="str">
        <f>VLOOKUP($A16,'Kursliste gesamt'!$A$9:$G$480,K$1,0)</f>
        <v>Alle</v>
      </c>
      <c r="F16" s="58">
        <f>VLOOKUP($A16,'Kursliste gesamt'!$A$9:$G$480,L$1,0)</f>
        <v>3</v>
      </c>
      <c r="G16" s="58">
        <f>VLOOKUP($A16,'Kursliste gesamt'!$A$9:$G$480,M$1,0)</f>
        <v>45</v>
      </c>
      <c r="H16" s="58"/>
      <c r="I16" s="58"/>
      <c r="J16" s="58"/>
    </row>
    <row r="17" spans="1:10" ht="19.5" customHeight="1">
      <c r="A17" s="53" t="s">
        <v>382</v>
      </c>
      <c r="B17" s="58" t="str">
        <f>VLOOKUP($A17,'Kursliste gesamt'!$A$9:$G$480,H$1,0)</f>
        <v>UR</v>
      </c>
      <c r="C17" s="58" t="str">
        <f>VLOOKUP($A17,'Kursliste gesamt'!$A$9:$G$480,I$1,0)</f>
        <v>draussen lernen - nachhaltig und stärkend</v>
      </c>
      <c r="D17" s="58" t="str">
        <f>VLOOKUP($A17,'Kursliste gesamt'!$A$9:$G$480,J$1,0)</f>
        <v>Sa 19.9.26, 09.00 - 16.30 Uhr</v>
      </c>
      <c r="E17" s="58" t="str">
        <f>VLOOKUP($A17,'Kursliste gesamt'!$A$9:$G$480,K$1,0)</f>
        <v>Alle</v>
      </c>
      <c r="F17" s="58">
        <f>VLOOKUP($A17,'Kursliste gesamt'!$A$9:$G$480,L$1,0)</f>
        <v>7.5</v>
      </c>
      <c r="G17" s="58">
        <f>VLOOKUP($A17,'Kursliste gesamt'!$A$9:$G$480,M$1,0)</f>
        <v>112.5</v>
      </c>
      <c r="H17" s="58"/>
      <c r="I17" s="58"/>
      <c r="J17" s="58"/>
    </row>
    <row r="18" spans="1:10" ht="19.5" customHeight="1">
      <c r="A18" s="53" t="s">
        <v>385</v>
      </c>
      <c r="B18" s="58" t="str">
        <f>VLOOKUP($A18,'Kursliste gesamt'!$A$9:$G$480,H$1,0)</f>
        <v>UR</v>
      </c>
      <c r="C18" s="58" t="str">
        <f>VLOOKUP($A18,'Kursliste gesamt'!$A$9:$G$480,I$1,0)</f>
        <v>Fröhliche Leitfigur aus Wolle</v>
      </c>
      <c r="D18" s="58" t="str">
        <f>VLOOKUP($A18,'Kursliste gesamt'!$A$9:$G$480,J$1,0)</f>
        <v>Sa 12.6.27, 08.00 - 18.00 Uhr</v>
      </c>
      <c r="E18" s="58" t="str">
        <f>VLOOKUP($A18,'Kursliste gesamt'!$A$9:$G$480,K$1,0)</f>
        <v>Z 1</v>
      </c>
      <c r="F18" s="58">
        <f>VLOOKUP($A18,'Kursliste gesamt'!$A$9:$G$480,L$1,0)</f>
        <v>9</v>
      </c>
      <c r="G18" s="58">
        <f>VLOOKUP($A18,'Kursliste gesamt'!$A$9:$G$480,M$1,0)</f>
        <v>135</v>
      </c>
      <c r="H18" s="58"/>
      <c r="I18" s="58"/>
      <c r="J18" s="58"/>
    </row>
    <row r="19" spans="1:10" ht="19.5" customHeight="1">
      <c r="A19" s="53" t="s">
        <v>387</v>
      </c>
      <c r="B19" s="58" t="str">
        <f>VLOOKUP($A19,'Kursliste gesamt'!$A$9:$G$480,H$1,0)</f>
        <v>UR</v>
      </c>
      <c r="C19" s="58" t="str">
        <f>VLOOKUP($A19,'Kursliste gesamt'!$A$9:$G$480,I$1,0)</f>
        <v>Handpuppentier für Kinderhand</v>
      </c>
      <c r="D19" s="58" t="str">
        <f>VLOOKUP($A19,'Kursliste gesamt'!$A$9:$G$480,J$1,0)</f>
        <v>Sa 16.1.27, 08.00 - 16.00 Uhr</v>
      </c>
      <c r="E19" s="58" t="str">
        <f>VLOOKUP($A19,'Kursliste gesamt'!$A$9:$G$480,K$1,0)</f>
        <v>Z 1</v>
      </c>
      <c r="F19" s="58">
        <f>VLOOKUP($A19,'Kursliste gesamt'!$A$9:$G$480,L$1,0)</f>
        <v>7</v>
      </c>
      <c r="G19" s="58">
        <f>VLOOKUP($A19,'Kursliste gesamt'!$A$9:$G$480,M$1,0)</f>
        <v>105</v>
      </c>
      <c r="H19" s="58"/>
      <c r="I19" s="58"/>
      <c r="J19" s="58"/>
    </row>
    <row r="20" spans="1:10" ht="19.5" customHeight="1">
      <c r="A20" s="53" t="s">
        <v>419</v>
      </c>
      <c r="B20" s="58" t="str">
        <f>VLOOKUP($A20,'Kursliste gesamt'!$A$9:$G$480,H$1,0)</f>
        <v>UR</v>
      </c>
      <c r="C20" s="58" t="str">
        <f>VLOOKUP($A20,'Kursliste gesamt'!$A$9:$G$480,I$1,0)</f>
        <v>Perlen der Kinderliteratur – Kindergarten bis 4. Klasse</v>
      </c>
      <c r="D20" s="58" t="str">
        <f>VLOOKUP($A20,'Kursliste gesamt'!$A$9:$G$480,J$1,0)</f>
        <v>Do 26.11.26, 19.00 - 21.30 Uhr</v>
      </c>
      <c r="E20" s="58" t="str">
        <f>VLOOKUP($A20,'Kursliste gesamt'!$A$9:$G$480,K$1,0)</f>
        <v>Z 1, MS I</v>
      </c>
      <c r="F20" s="58">
        <f>VLOOKUP($A20,'Kursliste gesamt'!$A$9:$G$480,L$1,0)</f>
        <v>2.5</v>
      </c>
      <c r="G20" s="58">
        <f>VLOOKUP($A20,'Kursliste gesamt'!$A$9:$G$480,M$1,0)</f>
        <v>37.5</v>
      </c>
      <c r="H20" s="58"/>
      <c r="I20" s="58"/>
      <c r="J20" s="58"/>
    </row>
    <row r="21" spans="1:10" ht="19.5" customHeight="1">
      <c r="A21" s="53" t="s">
        <v>422</v>
      </c>
      <c r="B21" s="58" t="str">
        <f>VLOOKUP($A21,'Kursliste gesamt'!$A$9:$G$480,H$1,0)</f>
        <v>UR</v>
      </c>
      <c r="C21" s="58" t="str">
        <f>VLOOKUP($A21,'Kursliste gesamt'!$A$9:$G$480,I$1,0)</f>
        <v>Perlen der Jugendliteratur – 5. bis 9. Klasse</v>
      </c>
      <c r="D21" s="58" t="str">
        <f>VLOOKUP($A21,'Kursliste gesamt'!$A$9:$G$480,J$1,0)</f>
        <v>Do 1.4.27, 19.00 - 21.30 Uhr</v>
      </c>
      <c r="E21" s="58" t="str">
        <f>VLOOKUP($A21,'Kursliste gesamt'!$A$9:$G$480,K$1,0)</f>
        <v>MS II, Z 3, DaZ</v>
      </c>
      <c r="F21" s="58">
        <f>VLOOKUP($A21,'Kursliste gesamt'!$A$9:$G$480,L$1,0)</f>
        <v>2.5</v>
      </c>
      <c r="G21" s="58">
        <f>VLOOKUP($A21,'Kursliste gesamt'!$A$9:$G$480,M$1,0)</f>
        <v>37.5</v>
      </c>
      <c r="H21" s="58"/>
      <c r="I21" s="58"/>
      <c r="J21" s="58"/>
    </row>
    <row r="22" spans="1:10" ht="19.5" customHeight="1">
      <c r="A22" s="53" t="s">
        <v>426</v>
      </c>
      <c r="B22" s="58" t="str">
        <f>VLOOKUP($A22,'Kursliste gesamt'!$A$9:$G$480,H$1,0)</f>
        <v>UR</v>
      </c>
      <c r="C22" s="58" t="str">
        <f>VLOOKUP($A22,'Kursliste gesamt'!$A$9:$G$480,I$1,0)</f>
        <v>Mathematik- und Sprachförderung im Wald</v>
      </c>
      <c r="D22" s="58" t="str">
        <f>VLOOKUP($A22,'Kursliste gesamt'!$A$9:$G$480,J$1,0)</f>
        <v>Sa 26.9.26, 09.00 - 15.00 Uhr</v>
      </c>
      <c r="E22" s="58" t="str">
        <f>VLOOKUP($A22,'Kursliste gesamt'!$A$9:$G$480,K$1,0)</f>
        <v>Z 1 + 2</v>
      </c>
      <c r="F22" s="58">
        <f>VLOOKUP($A22,'Kursliste gesamt'!$A$9:$G$480,L$1,0)</f>
        <v>6</v>
      </c>
      <c r="G22" s="58">
        <f>VLOOKUP($A22,'Kursliste gesamt'!$A$9:$G$480,M$1,0)</f>
        <v>90</v>
      </c>
      <c r="H22" s="58"/>
      <c r="I22" s="58"/>
      <c r="J22" s="58"/>
    </row>
    <row r="23" spans="1:10" ht="19.5" customHeight="1">
      <c r="A23" s="53" t="s">
        <v>445</v>
      </c>
      <c r="B23" s="58" t="str">
        <f>VLOOKUP($A23,'Kursliste gesamt'!$A$9:$G$480,H$1,0)</f>
        <v>UR</v>
      </c>
      <c r="C23" s="58" t="str">
        <f>VLOOKUP($A23,'Kursliste gesamt'!$A$9:$G$480,I$1,0)</f>
        <v xml:space="preserve">Spielend Spracherwerb in allen Kompetenzbereichen fördern mit ActionBounds im Sprachunterricht </v>
      </c>
      <c r="D23" s="58" t="str">
        <f>VLOOKUP($A23,'Kursliste gesamt'!$A$9:$G$480,J$1,0)</f>
        <v>Sa 13.3.27, 08.30 - 17.00 Uhr</v>
      </c>
      <c r="E23" s="58" t="str">
        <f>VLOOKUP($A23,'Kursliste gesamt'!$A$9:$G$480,K$1,0)</f>
        <v>Z 2 + 3, SEK II, DaZ</v>
      </c>
      <c r="F23" s="58">
        <f>VLOOKUP($A23,'Kursliste gesamt'!$A$9:$G$480,L$1,0)</f>
        <v>7</v>
      </c>
      <c r="G23" s="58">
        <f>VLOOKUP($A23,'Kursliste gesamt'!$A$9:$G$480,M$1,0)</f>
        <v>105</v>
      </c>
      <c r="H23" s="58"/>
      <c r="I23" s="58"/>
      <c r="J23" s="58"/>
    </row>
    <row r="24" spans="1:10" ht="19.5" customHeight="1">
      <c r="A24" s="53" t="s">
        <v>448</v>
      </c>
      <c r="B24" s="58" t="str">
        <f>VLOOKUP($A24,'Kursliste gesamt'!$A$9:$G$480,H$1,0)</f>
        <v>UR</v>
      </c>
      <c r="C24" s="58" t="str">
        <f>VLOOKUP($A24,'Kursliste gesamt'!$A$9:$G$480,I$1,0)</f>
        <v>DaZ: Sprachstand erfassen – Förderung ableiten</v>
      </c>
      <c r="D24" s="58" t="str">
        <f>VLOOKUP($A24,'Kursliste gesamt'!$A$9:$G$480,J$1,0)</f>
        <v>Mi 28.4.27, 13.30 - 17.00 Uhr</v>
      </c>
      <c r="E24" s="58" t="str">
        <f>VLOOKUP($A24,'Kursliste gesamt'!$A$9:$G$480,K$1,0)</f>
        <v>Z 1 + 2, SHP, DaZ, SL</v>
      </c>
      <c r="F24" s="58">
        <f>VLOOKUP($A24,'Kursliste gesamt'!$A$9:$G$480,L$1,0)</f>
        <v>3.5</v>
      </c>
      <c r="G24" s="58">
        <f>VLOOKUP($A24,'Kursliste gesamt'!$A$9:$G$480,M$1,0)</f>
        <v>52.5</v>
      </c>
      <c r="H24" s="58"/>
      <c r="I24" s="58"/>
      <c r="J24" s="58"/>
    </row>
    <row r="25" spans="1:10" ht="19.5" customHeight="1">
      <c r="A25" s="53" t="s">
        <v>452</v>
      </c>
      <c r="B25" s="58" t="str">
        <f>VLOOKUP($A25,'Kursliste gesamt'!$A$9:$G$480,H$1,0)</f>
        <v>UR</v>
      </c>
      <c r="C25" s="58" t="str">
        <f>VLOOKUP($A25,'Kursliste gesamt'!$A$9:$G$480,I$1,0)</f>
        <v>Soundolino Aufbaukurs - noch mehr Hören &amp; Verstehen</v>
      </c>
      <c r="D25" s="58" t="str">
        <f>VLOOKUP($A25,'Kursliste gesamt'!$A$9:$G$480,J$1,0)</f>
        <v>Sa 20.2.27, 10.00 - 16.30 Uhr (Achtung: baut auf Starter Kurs auf)</v>
      </c>
      <c r="E25" s="58" t="str">
        <f>VLOOKUP($A25,'Kursliste gesamt'!$A$9:$G$480,K$1,0)</f>
        <v>Z 1, MS I, SHP, DaZ, Logo, BBF</v>
      </c>
      <c r="F25" s="58">
        <f>VLOOKUP($A25,'Kursliste gesamt'!$A$9:$G$480,L$1,0)</f>
        <v>5.5</v>
      </c>
      <c r="G25" s="58">
        <f>VLOOKUP($A25,'Kursliste gesamt'!$A$9:$G$480,M$1,0)</f>
        <v>82.5</v>
      </c>
      <c r="H25" s="58"/>
      <c r="I25" s="58"/>
      <c r="J25" s="58"/>
    </row>
    <row r="26" spans="1:10" ht="19.5" customHeight="1">
      <c r="A26" s="53" t="s">
        <v>487</v>
      </c>
      <c r="B26" s="58" t="str">
        <f>VLOOKUP($A26,'Kursliste gesamt'!$A$9:$G$480,H$1,0)</f>
        <v>UR</v>
      </c>
      <c r="C26" s="58" t="str">
        <f>VLOOKUP($A26,'Kursliste gesamt'!$A$9:$G$480,I$1,0)</f>
        <v>Mathematik unterrichten und bewerten - reichhaltig, kooperativ, förder- und verständnisorientiert</v>
      </c>
      <c r="D26" s="58" t="str">
        <f>VLOOKUP($A26,'Kursliste gesamt'!$A$9:$G$480,J$1,0)</f>
        <v>Sa 14.11.26, 08.30 - 16.00 Uhr</v>
      </c>
      <c r="E26" s="58" t="str">
        <f>VLOOKUP($A26,'Kursliste gesamt'!$A$9:$G$480,K$1,0)</f>
        <v>MS II, Z 3</v>
      </c>
      <c r="F26" s="58">
        <f>VLOOKUP($A26,'Kursliste gesamt'!$A$9:$G$480,L$1,0)</f>
        <v>6</v>
      </c>
      <c r="G26" s="58">
        <f>VLOOKUP($A26,'Kursliste gesamt'!$A$9:$G$480,M$1,0)</f>
        <v>90</v>
      </c>
      <c r="H26" s="58"/>
      <c r="I26" s="58"/>
      <c r="J26" s="58"/>
    </row>
    <row r="27" spans="1:10" ht="19.5" customHeight="1">
      <c r="A27" s="53" t="s">
        <v>490</v>
      </c>
      <c r="B27" s="58" t="str">
        <f>VLOOKUP($A27,'Kursliste gesamt'!$A$9:$G$480,H$1,0)</f>
        <v>UR</v>
      </c>
      <c r="C27" s="58" t="str">
        <f>VLOOKUP($A27,'Kursliste gesamt'!$A$9:$G$480,I$1,0)</f>
        <v>KI in der Mathematik</v>
      </c>
      <c r="D27" s="58" t="str">
        <f>VLOOKUP($A27,'Kursliste gesamt'!$A$9:$G$480,J$1,0)</f>
        <v>Di 16.3.27, 18.00 - 21.00 Uhr</v>
      </c>
      <c r="E27" s="58" t="str">
        <f>VLOOKUP($A27,'Kursliste gesamt'!$A$9:$G$480,K$1,0)</f>
        <v>Z 3</v>
      </c>
      <c r="F27" s="58">
        <f>VLOOKUP($A27,'Kursliste gesamt'!$A$9:$G$480,L$1,0)</f>
        <v>3</v>
      </c>
      <c r="G27" s="58">
        <f>VLOOKUP($A27,'Kursliste gesamt'!$A$9:$G$480,M$1,0)</f>
        <v>45</v>
      </c>
      <c r="H27" s="58"/>
      <c r="I27" s="58"/>
      <c r="J27" s="58"/>
    </row>
    <row r="28" spans="1:10" ht="19.5" customHeight="1">
      <c r="A28" s="53" t="s">
        <v>493</v>
      </c>
      <c r="B28" s="58" t="str">
        <f>VLOOKUP($A28,'Kursliste gesamt'!$A$9:$G$480,H$1,0)</f>
        <v>UR</v>
      </c>
      <c r="C28" s="58" t="str">
        <f>VLOOKUP($A28,'Kursliste gesamt'!$A$9:$G$480,I$1,0)</f>
        <v>Mehr echte Lernzeit im Mathematikunterricht durch umgedrehtes Lernen</v>
      </c>
      <c r="D28" s="58" t="str">
        <f>VLOOKUP($A28,'Kursliste gesamt'!$A$9:$G$480,J$1,0)</f>
        <v>Do 20.5.27, 18.00 - 21.00 Uhr</v>
      </c>
      <c r="E28" s="58" t="str">
        <f>VLOOKUP($A28,'Kursliste gesamt'!$A$9:$G$480,K$1,0)</f>
        <v>Z 3</v>
      </c>
      <c r="F28" s="58">
        <f>VLOOKUP($A28,'Kursliste gesamt'!$A$9:$G$480,L$1,0)</f>
        <v>3</v>
      </c>
      <c r="G28" s="58">
        <f>VLOOKUP($A28,'Kursliste gesamt'!$A$9:$G$480,M$1,0)</f>
        <v>45</v>
      </c>
      <c r="H28" s="58"/>
      <c r="I28" s="58"/>
      <c r="J28" s="58"/>
    </row>
    <row r="29" spans="1:10" ht="19.5" customHeight="1">
      <c r="A29" s="53" t="s">
        <v>496</v>
      </c>
      <c r="B29" s="58" t="str">
        <f>VLOOKUP($A29,'Kursliste gesamt'!$A$9:$G$480,H$1,0)</f>
        <v>UR</v>
      </c>
      <c r="C29" s="58" t="str">
        <f>VLOOKUP($A29,'Kursliste gesamt'!$A$9:$G$480,I$1,0)</f>
        <v xml:space="preserve"> Mathe-Kompetenzen-Power-Games</v>
      </c>
      <c r="D29" s="58" t="str">
        <f>VLOOKUP($A29,'Kursliste gesamt'!$A$9:$G$480,J$1,0)</f>
        <v>Sa 5.9.26, 08.30 - 17.00 Uhr</v>
      </c>
      <c r="E29" s="58" t="str">
        <f>VLOOKUP($A29,'Kursliste gesamt'!$A$9:$G$480,K$1,0)</f>
        <v>US, Z 2, SHP</v>
      </c>
      <c r="F29" s="58">
        <f>VLOOKUP($A29,'Kursliste gesamt'!$A$9:$G$480,L$1,0)</f>
        <v>7</v>
      </c>
      <c r="G29" s="58">
        <f>VLOOKUP($A29,'Kursliste gesamt'!$A$9:$G$480,M$1,0)</f>
        <v>105</v>
      </c>
      <c r="H29" s="58"/>
      <c r="I29" s="58"/>
      <c r="J29" s="58"/>
    </row>
    <row r="30" spans="1:10" ht="19.5" customHeight="1">
      <c r="A30" s="53" t="s">
        <v>499</v>
      </c>
      <c r="B30" s="58" t="str">
        <f>VLOOKUP($A30,'Kursliste gesamt'!$A$9:$G$480,H$1,0)</f>
        <v>UR</v>
      </c>
      <c r="C30" s="58" t="str">
        <f>VLOOKUP($A30,'Kursliste gesamt'!$A$9:$G$480,I$1,0)</f>
        <v>Alltagsmathe im Kindergarten fördern</v>
      </c>
      <c r="D30" s="58" t="str">
        <f>VLOOKUP($A30,'Kursliste gesamt'!$A$9:$G$480,J$1,0)</f>
        <v>Sa 12.9.26, 08.30 - 17.00 Uhr</v>
      </c>
      <c r="E30" s="58" t="str">
        <f>VLOOKUP($A30,'Kursliste gesamt'!$A$9:$G$480,K$1,0)</f>
        <v>KG, SHP</v>
      </c>
      <c r="F30" s="58">
        <f>VLOOKUP($A30,'Kursliste gesamt'!$A$9:$G$480,L$1,0)</f>
        <v>7</v>
      </c>
      <c r="G30" s="58">
        <f>VLOOKUP($A30,'Kursliste gesamt'!$A$9:$G$480,M$1,0)</f>
        <v>105</v>
      </c>
      <c r="H30" s="58"/>
      <c r="I30" s="58"/>
      <c r="J30" s="58"/>
    </row>
    <row r="31" spans="1:10" ht="19.5" customHeight="1">
      <c r="A31" s="53" t="s">
        <v>527</v>
      </c>
      <c r="B31" s="58" t="str">
        <f>VLOOKUP($A31,'Kursliste gesamt'!$A$9:$G$480,H$1,0)</f>
        <v>UR</v>
      </c>
      <c r="C31" s="58" t="str">
        <f>VLOOKUP($A31,'Kursliste gesamt'!$A$9:$G$480,I$1,0)</f>
        <v xml:space="preserve">Politik beginnt im Schulzimmer - Ideen und Materialien für die Praxis </v>
      </c>
      <c r="D31" s="58" t="str">
        <f>VLOOKUP($A31,'Kursliste gesamt'!$A$9:$G$480,J$1,0)</f>
        <v>Mo 24.8.26, 17.30 - 20.30 Uhr</v>
      </c>
      <c r="E31" s="58" t="str">
        <f>VLOOKUP($A31,'Kursliste gesamt'!$A$9:$G$480,K$1,0)</f>
        <v>Z 2</v>
      </c>
      <c r="F31" s="58">
        <f>VLOOKUP($A31,'Kursliste gesamt'!$A$9:$G$480,L$1,0)</f>
        <v>3</v>
      </c>
      <c r="G31" s="58">
        <f>VLOOKUP($A31,'Kursliste gesamt'!$A$9:$G$480,M$1,0)</f>
        <v>45</v>
      </c>
      <c r="H31" s="58"/>
      <c r="I31" s="58"/>
      <c r="J31" s="58"/>
    </row>
    <row r="32" spans="1:10" ht="19.5" customHeight="1">
      <c r="A32" s="53" t="s">
        <v>530</v>
      </c>
      <c r="B32" s="58" t="str">
        <f>VLOOKUP($A32,'Kursliste gesamt'!$A$9:$G$480,H$1,0)</f>
        <v>UR</v>
      </c>
      <c r="C32" s="58" t="str">
        <f>VLOOKUP($A32,'Kursliste gesamt'!$A$9:$G$480,I$1,0)</f>
        <v xml:space="preserve">Von Funken und Flammen - Feuertechniken </v>
      </c>
      <c r="D32" s="58" t="str">
        <f>VLOOKUP($A32,'Kursliste gesamt'!$A$9:$G$480,J$1,0)</f>
        <v>Mi 21.4.27, 13.30 - 17.00 Uhr</v>
      </c>
      <c r="E32" s="58" t="str">
        <f>VLOOKUP($A32,'Kursliste gesamt'!$A$9:$G$480,K$1,0)</f>
        <v>Alle</v>
      </c>
      <c r="F32" s="58">
        <f>VLOOKUP($A32,'Kursliste gesamt'!$A$9:$G$480,L$1,0)</f>
        <v>3.5</v>
      </c>
      <c r="G32" s="58">
        <f>VLOOKUP($A32,'Kursliste gesamt'!$A$9:$G$480,M$1,0)</f>
        <v>52.5</v>
      </c>
      <c r="H32" s="58"/>
      <c r="I32" s="58"/>
      <c r="J32" s="58"/>
    </row>
    <row r="33" spans="1:10" ht="19.5" customHeight="1">
      <c r="A33" s="53" t="s">
        <v>532</v>
      </c>
      <c r="B33" s="58" t="str">
        <f>VLOOKUP($A33,'Kursliste gesamt'!$A$9:$G$480,H$1,0)</f>
        <v>UR</v>
      </c>
      <c r="C33" s="58" t="str">
        <f>VLOOKUP($A33,'Kursliste gesamt'!$A$9:$G$480,I$1,0)</f>
        <v>Wildpflanzen (er-)leben – nährend, heilsam, kostbar</v>
      </c>
      <c r="D33" s="58" t="str">
        <f>VLOOKUP($A33,'Kursliste gesamt'!$A$9:$G$480,J$1,0)</f>
        <v>Sa 22.5.27, 09.00 - 15.00 Uhr</v>
      </c>
      <c r="E33" s="58" t="str">
        <f>VLOOKUP($A33,'Kursliste gesamt'!$A$9:$G$480,K$1,0)</f>
        <v>Alle</v>
      </c>
      <c r="F33" s="58">
        <f>VLOOKUP($A33,'Kursliste gesamt'!$A$9:$G$480,L$1,0)</f>
        <v>6</v>
      </c>
      <c r="G33" s="58">
        <f>VLOOKUP($A33,'Kursliste gesamt'!$A$9:$G$480,M$1,0)</f>
        <v>90</v>
      </c>
      <c r="H33" s="58"/>
      <c r="I33" s="58"/>
      <c r="J33" s="58"/>
    </row>
    <row r="34" spans="1:10" ht="19.5" customHeight="1">
      <c r="A34" s="53" t="s">
        <v>548</v>
      </c>
      <c r="B34" s="58" t="str">
        <f>VLOOKUP($A34,'Kursliste gesamt'!$A$9:$G$480,H$1,0)</f>
        <v>UR</v>
      </c>
      <c r="C34" s="58" t="str">
        <f>VLOOKUP($A34,'Kursliste gesamt'!$A$9:$G$480,I$1,0)</f>
        <v>Robotik mit explore-it</v>
      </c>
      <c r="D34" s="58" t="str">
        <f>VLOOKUP($A34,'Kursliste gesamt'!$A$9:$G$480,J$1,0)</f>
        <v>Mi 21.10.26, 13.30 - 17.30 Uhr</v>
      </c>
      <c r="E34" s="58" t="str">
        <f>VLOOKUP($A34,'Kursliste gesamt'!$A$9:$G$480,K$1,0)</f>
        <v>MS II, Z 3</v>
      </c>
      <c r="F34" s="58">
        <f>VLOOKUP($A34,'Kursliste gesamt'!$A$9:$G$480,L$1,0)</f>
        <v>4</v>
      </c>
      <c r="G34" s="58">
        <f>VLOOKUP($A34,'Kursliste gesamt'!$A$9:$G$480,M$1,0)</f>
        <v>60</v>
      </c>
      <c r="H34" s="58"/>
      <c r="I34" s="58"/>
      <c r="J34" s="58"/>
    </row>
    <row r="35" spans="1:10" ht="19.5" customHeight="1">
      <c r="A35" s="53" t="s">
        <v>570</v>
      </c>
      <c r="B35" s="58" t="str">
        <f>VLOOKUP($A35,'Kursliste gesamt'!$A$9:$G$480,H$1,0)</f>
        <v>UR</v>
      </c>
      <c r="C35" s="58" t="str">
        <f>VLOOKUP($A35,'Kursliste gesamt'!$A$9:$G$480,I$1,0)</f>
        <v>Impulsgruppe WAH</v>
      </c>
      <c r="D35" s="58" t="str">
        <f>VLOOKUP($A35,'Kursliste gesamt'!$A$9:$G$480,J$1,0)</f>
        <v>Mi 16.9.26, Mi 17.2., 19.5.27, 13.45 - 17.00 Uhr</v>
      </c>
      <c r="E35" s="58" t="str">
        <f>VLOOKUP($A35,'Kursliste gesamt'!$A$9:$G$480,K$1,0)</f>
        <v>Z 3</v>
      </c>
      <c r="F35" s="58">
        <f>VLOOKUP($A35,'Kursliste gesamt'!$A$9:$G$480,L$1,0)</f>
        <v>9.75</v>
      </c>
      <c r="G35" s="58">
        <f>VLOOKUP($A35,'Kursliste gesamt'!$A$9:$G$480,M$1,0)</f>
        <v>146.25</v>
      </c>
      <c r="H35" s="58"/>
      <c r="I35" s="58"/>
      <c r="J35" s="58"/>
    </row>
    <row r="36" spans="1:10" ht="19.5" customHeight="1">
      <c r="A36" s="53" t="s">
        <v>572</v>
      </c>
      <c r="B36" s="58" t="str">
        <f>VLOOKUP($A36,'Kursliste gesamt'!$A$9:$G$480,H$1,0)</f>
        <v>UR</v>
      </c>
      <c r="C36" s="58" t="str">
        <f>VLOOKUP($A36,'Kursliste gesamt'!$A$9:$G$480,I$1,0)</f>
        <v>Handhabung Kleinlöschgeräte</v>
      </c>
      <c r="D36" s="58" t="str">
        <f>VLOOKUP($A36,'Kursliste gesamt'!$A$9:$G$480,J$1,0)</f>
        <v>Mi 11.11.26, 13.45 - 15.30 Uhr</v>
      </c>
      <c r="E36" s="58" t="str">
        <f>VLOOKUP($A36,'Kursliste gesamt'!$A$9:$G$480,K$1,0)</f>
        <v>Z 3</v>
      </c>
      <c r="F36" s="58">
        <f>VLOOKUP($A36,'Kursliste gesamt'!$A$9:$G$480,L$1,0)</f>
        <v>1.75</v>
      </c>
      <c r="G36" s="58">
        <f>VLOOKUP($A36,'Kursliste gesamt'!$A$9:$G$480,M$1,0)</f>
        <v>26.25</v>
      </c>
      <c r="H36" s="58"/>
      <c r="I36" s="58"/>
      <c r="J36" s="58"/>
    </row>
    <row r="37" spans="1:10" ht="19.5" customHeight="1">
      <c r="A37" s="53" t="s">
        <v>598</v>
      </c>
      <c r="B37" s="58" t="str">
        <f>VLOOKUP($A37,'Kursliste gesamt'!$A$9:$G$480,H$1,0)</f>
        <v>UR</v>
      </c>
      <c r="C37" s="58" t="str">
        <f>VLOOKUP($A37,'Kursliste gesamt'!$A$9:$G$480,I$1,0)</f>
        <v>KI im Bewerbungsprozess – Chancen, Risiken und praktische Anwendung</v>
      </c>
      <c r="D37" s="58" t="str">
        <f>VLOOKUP($A37,'Kursliste gesamt'!$A$9:$G$480,J$1,0)</f>
        <v>Mi 17.2.27, 13.30 - 16.30 Uhr</v>
      </c>
      <c r="E37" s="58" t="str">
        <f>VLOOKUP($A37,'Kursliste gesamt'!$A$9:$G$480,K$1,0)</f>
        <v>Z 3, SHP</v>
      </c>
      <c r="F37" s="58">
        <f>VLOOKUP($A37,'Kursliste gesamt'!$A$9:$G$480,L$1,0)</f>
        <v>3</v>
      </c>
      <c r="G37" s="58">
        <f>VLOOKUP($A37,'Kursliste gesamt'!$A$9:$G$480,M$1,0)</f>
        <v>45</v>
      </c>
      <c r="H37" s="58"/>
      <c r="I37" s="58"/>
      <c r="J37" s="58"/>
    </row>
    <row r="38" spans="1:10" ht="19.5" customHeight="1">
      <c r="A38" s="53" t="s">
        <v>625</v>
      </c>
      <c r="B38" s="58" t="str">
        <f>VLOOKUP($A38,'Kursliste gesamt'!$A$9:$G$480,H$1,0)</f>
        <v>UR</v>
      </c>
      <c r="C38" s="58" t="str">
        <f>VLOOKUP($A38,'Kursliste gesamt'!$A$9:$G$480,I$1,0)</f>
        <v>Gemeinsam spielerisch kreativ: Malideen für Klasse &amp; Gruppe</v>
      </c>
      <c r="D38" s="58" t="str">
        <f>VLOOKUP($A38,'Kursliste gesamt'!$A$9:$G$480,J$1,0)</f>
        <v>Di 27.10.26, 19.00 - 21.00 Uhr</v>
      </c>
      <c r="E38" s="58" t="str">
        <f>VLOOKUP($A38,'Kursliste gesamt'!$A$9:$G$480,K$1,0)</f>
        <v>US, Z 2</v>
      </c>
      <c r="F38" s="58">
        <f>VLOOKUP($A38,'Kursliste gesamt'!$A$9:$G$480,L$1,0)</f>
        <v>2</v>
      </c>
      <c r="G38" s="58">
        <f>VLOOKUP($A38,'Kursliste gesamt'!$A$9:$G$480,M$1,0)</f>
        <v>30</v>
      </c>
      <c r="H38" s="58"/>
      <c r="I38" s="58"/>
      <c r="J38" s="58"/>
    </row>
    <row r="39" spans="1:10" ht="19.5" customHeight="1">
      <c r="A39" s="53" t="s">
        <v>628</v>
      </c>
      <c r="B39" s="58" t="str">
        <f>VLOOKUP($A39,'Kursliste gesamt'!$A$9:$G$480,H$1,0)</f>
        <v>UR</v>
      </c>
      <c r="C39" s="58" t="str">
        <f>VLOOKUP($A39,'Kursliste gesamt'!$A$9:$G$480,I$1,0)</f>
        <v>Drucken mit Lego</v>
      </c>
      <c r="D39" s="58" t="str">
        <f>VLOOKUP($A39,'Kursliste gesamt'!$A$9:$G$480,J$1,0)</f>
        <v>Sa 5.9.26, 08.30 - 17.00 Uhr</v>
      </c>
      <c r="E39" s="58" t="str">
        <f>VLOOKUP($A39,'Kursliste gesamt'!$A$9:$G$480,K$1,0)</f>
        <v>US, Z 2 + 3, SEK II</v>
      </c>
      <c r="F39" s="58">
        <f>VLOOKUP($A39,'Kursliste gesamt'!$A$9:$G$480,L$1,0)</f>
        <v>7</v>
      </c>
      <c r="G39" s="58">
        <f>VLOOKUP($A39,'Kursliste gesamt'!$A$9:$G$480,M$1,0)</f>
        <v>105</v>
      </c>
      <c r="H39" s="58"/>
      <c r="I39" s="58"/>
      <c r="J39" s="58"/>
    </row>
    <row r="40" spans="1:10" ht="19.5" customHeight="1">
      <c r="A40" s="53" t="s">
        <v>630</v>
      </c>
      <c r="B40" s="58" t="str">
        <f>VLOOKUP($A40,'Kursliste gesamt'!$A$9:$G$480,H$1,0)</f>
        <v>UR</v>
      </c>
      <c r="C40" s="58" t="str">
        <f>VLOOKUP($A40,'Kursliste gesamt'!$A$9:$G$480,I$1,0)</f>
        <v xml:space="preserve">Cyanotypie – Fotografie mit der Sonne </v>
      </c>
      <c r="D40" s="58" t="str">
        <f>VLOOKUP($A40,'Kursliste gesamt'!$A$9:$G$480,J$1,0)</f>
        <v>Sa 29.8.26, 08.30 - 17.00 Uhr</v>
      </c>
      <c r="E40" s="58" t="str">
        <f>VLOOKUP($A40,'Kursliste gesamt'!$A$9:$G$480,K$1,0)</f>
        <v>US, Z 2 + 3, SEK II</v>
      </c>
      <c r="F40" s="58">
        <f>VLOOKUP($A40,'Kursliste gesamt'!$A$9:$G$480,L$1,0)</f>
        <v>7</v>
      </c>
      <c r="G40" s="58">
        <f>VLOOKUP($A40,'Kursliste gesamt'!$A$9:$G$480,M$1,0)</f>
        <v>105</v>
      </c>
      <c r="H40" s="58"/>
      <c r="I40" s="58"/>
      <c r="J40" s="58"/>
    </row>
    <row r="41" spans="1:10" ht="19.5" customHeight="1">
      <c r="A41" s="53" t="s">
        <v>632</v>
      </c>
      <c r="B41" s="58" t="str">
        <f>VLOOKUP($A41,'Kursliste gesamt'!$A$9:$G$480,H$1,0)</f>
        <v>UR</v>
      </c>
      <c r="C41" s="58" t="str">
        <f>VLOOKUP($A41,'Kursliste gesamt'!$A$9:$G$480,I$1,0)</f>
        <v>Plotten im Unterricht</v>
      </c>
      <c r="D41" s="58" t="str">
        <f>VLOOKUP($A41,'Kursliste gesamt'!$A$9:$G$480,J$1,0)</f>
        <v>Fr 11.9.26, 17.30 - 21.00 Uhr; Sa 12.9.26, 08.30 - 17.00 Uhr</v>
      </c>
      <c r="E41" s="58" t="str">
        <f>VLOOKUP($A41,'Kursliste gesamt'!$A$9:$G$480,K$1,0)</f>
        <v>US, Z 2 + 3, SEK II</v>
      </c>
      <c r="F41" s="58">
        <f>VLOOKUP($A41,'Kursliste gesamt'!$A$9:$G$480,L$1,0)</f>
        <v>10.5</v>
      </c>
      <c r="G41" s="58">
        <f>VLOOKUP($A41,'Kursliste gesamt'!$A$9:$G$480,M$1,0)</f>
        <v>157.5</v>
      </c>
      <c r="H41" s="58"/>
      <c r="I41" s="58"/>
      <c r="J41" s="58"/>
    </row>
    <row r="42" spans="1:10" ht="19.5" customHeight="1">
      <c r="A42" s="53" t="s">
        <v>661</v>
      </c>
      <c r="B42" s="58" t="str">
        <f>VLOOKUP($A42,'Kursliste gesamt'!$A$9:$G$480,H$1,0)</f>
        <v>UR</v>
      </c>
      <c r="C42" s="58" t="str">
        <f>VLOOKUP($A42,'Kursliste gesamt'!$A$9:$G$480,I$1,0)</f>
        <v>Upcycling – Tetra-Pak-Drucken ist in</v>
      </c>
      <c r="D42" s="58" t="str">
        <f>VLOOKUP($A42,'Kursliste gesamt'!$A$9:$G$480,J$1,0)</f>
        <v>Fr 22.1.27, 17.30 - 20.30 Uhr; Sa 23.1.27, 09.00 - 16.00 Uhr</v>
      </c>
      <c r="E42" s="58" t="str">
        <f>VLOOKUP($A42,'Kursliste gesamt'!$A$9:$G$480,K$1,0)</f>
        <v>MS II, Z 3</v>
      </c>
      <c r="F42" s="58">
        <f>VLOOKUP($A42,'Kursliste gesamt'!$A$9:$G$480,L$1,0)</f>
        <v>9</v>
      </c>
      <c r="G42" s="58">
        <f>VLOOKUP($A42,'Kursliste gesamt'!$A$9:$G$480,M$1,0)</f>
        <v>135</v>
      </c>
      <c r="H42" s="58"/>
      <c r="I42" s="58"/>
      <c r="J42" s="58"/>
    </row>
    <row r="43" spans="1:10" ht="19.5" customHeight="1">
      <c r="A43" s="53" t="s">
        <v>663</v>
      </c>
      <c r="B43" s="58" t="str">
        <f>VLOOKUP($A43,'Kursliste gesamt'!$A$9:$G$480,H$1,0)</f>
        <v>UR</v>
      </c>
      <c r="C43" s="58" t="str">
        <f>VLOOKUP($A43,'Kursliste gesamt'!$A$9:$G$480,I$1,0)</f>
        <v>LEDs im Textilen Gestalten</v>
      </c>
      <c r="D43" s="58" t="str">
        <f>VLOOKUP($A43,'Kursliste gesamt'!$A$9:$G$480,J$1,0)</f>
        <v>Sa 5.6.27, 08.30 - 17.00 Uhr</v>
      </c>
      <c r="E43" s="58" t="str">
        <f>VLOOKUP($A43,'Kursliste gesamt'!$A$9:$G$480,K$1,0)</f>
        <v>Z 2 + 3</v>
      </c>
      <c r="F43" s="58">
        <f>VLOOKUP($A43,'Kursliste gesamt'!$A$9:$G$480,L$1,0)</f>
        <v>7</v>
      </c>
      <c r="G43" s="58">
        <f>VLOOKUP($A43,'Kursliste gesamt'!$A$9:$G$480,M$1,0)</f>
        <v>105</v>
      </c>
      <c r="H43" s="58"/>
      <c r="I43" s="58"/>
      <c r="J43" s="58"/>
    </row>
    <row r="44" spans="1:10" ht="19.5" customHeight="1">
      <c r="A44" s="53" t="s">
        <v>665</v>
      </c>
      <c r="B44" s="58" t="str">
        <f>VLOOKUP($A44,'Kursliste gesamt'!$A$9:$G$480,H$1,0)</f>
        <v>UR</v>
      </c>
      <c r="C44" s="58" t="str">
        <f>VLOOKUP($A44,'Kursliste gesamt'!$A$9:$G$480,I$1,0)</f>
        <v>Stricken und Häkeln – grenzenlose Kreativität</v>
      </c>
      <c r="D44" s="58" t="str">
        <f>VLOOKUP($A44,'Kursliste gesamt'!$A$9:$G$480,J$1,0)</f>
        <v>Fr 30.10.26, 17.30 - 20.30 Uhr; Sa 31.10.26, 09.00 - 16.30 Uhr</v>
      </c>
      <c r="E44" s="58" t="str">
        <f>VLOOKUP($A44,'Kursliste gesamt'!$A$9:$G$480,K$1,0)</f>
        <v>Z 1 + 2</v>
      </c>
      <c r="F44" s="58">
        <f>VLOOKUP($A44,'Kursliste gesamt'!$A$9:$G$480,L$1,0)</f>
        <v>9.5</v>
      </c>
      <c r="G44" s="58">
        <f>VLOOKUP($A44,'Kursliste gesamt'!$A$9:$G$480,M$1,0)</f>
        <v>142.5</v>
      </c>
      <c r="H44" s="58"/>
      <c r="I44" s="58"/>
      <c r="J44" s="58"/>
    </row>
    <row r="45" spans="1:10" ht="19.5" customHeight="1">
      <c r="A45" s="53" t="s">
        <v>667</v>
      </c>
      <c r="B45" s="58" t="str">
        <f>VLOOKUP($A45,'Kursliste gesamt'!$A$9:$G$480,H$1,0)</f>
        <v>UR</v>
      </c>
      <c r="C45" s="58" t="str">
        <f>VLOOKUP($A45,'Kursliste gesamt'!$A$9:$G$480,I$1,0)</f>
        <v>Töpfern – Ton erfahren, gestalten, vermitteln</v>
      </c>
      <c r="D45" s="58" t="str">
        <f>VLOOKUP($A45,'Kursliste gesamt'!$A$9:$G$480,J$1,0)</f>
        <v>Mi 2.9., 9.9., 23.9.26, 17.30 - 21.00 Uhr</v>
      </c>
      <c r="E45" s="58" t="str">
        <f>VLOOKUP($A45,'Kursliste gesamt'!$A$9:$G$480,K$1,0)</f>
        <v>Alle</v>
      </c>
      <c r="F45" s="58">
        <f>VLOOKUP($A45,'Kursliste gesamt'!$A$9:$G$480,L$1,0)</f>
        <v>10.5</v>
      </c>
      <c r="G45" s="58">
        <f>VLOOKUP($A45,'Kursliste gesamt'!$A$9:$G$480,M$1,0)</f>
        <v>157.5</v>
      </c>
      <c r="H45" s="58"/>
      <c r="I45" s="58"/>
      <c r="J45" s="58"/>
    </row>
    <row r="46" spans="1:10" ht="19.5" customHeight="1">
      <c r="A46" s="53" t="s">
        <v>668</v>
      </c>
      <c r="B46" s="58" t="str">
        <f>VLOOKUP($A46,'Kursliste gesamt'!$A$9:$G$480,H$1,0)</f>
        <v>UR</v>
      </c>
      <c r="C46" s="58" t="str">
        <f>VLOOKUP($A46,'Kursliste gesamt'!$A$9:$G$480,I$1,0)</f>
        <v>Kreative Holzprojekte: (Brett-)spiele selbst gemacht</v>
      </c>
      <c r="D46" s="58" t="str">
        <f>VLOOKUP($A46,'Kursliste gesamt'!$A$9:$G$480,J$1,0)</f>
        <v>Sa 24.4.27, 08.30 - 17.00 Uhr</v>
      </c>
      <c r="E46" s="58" t="str">
        <f>VLOOKUP($A46,'Kursliste gesamt'!$A$9:$G$480,K$1,0)</f>
        <v>MS II, Z 3</v>
      </c>
      <c r="F46" s="58">
        <f>VLOOKUP($A46,'Kursliste gesamt'!$A$9:$G$480,L$1,0)</f>
        <v>7</v>
      </c>
      <c r="G46" s="58">
        <f>VLOOKUP($A46,'Kursliste gesamt'!$A$9:$G$480,M$1,0)</f>
        <v>105</v>
      </c>
      <c r="H46" s="58"/>
      <c r="I46" s="58"/>
      <c r="J46" s="58"/>
    </row>
    <row r="47" spans="1:10" ht="19.5" customHeight="1">
      <c r="A47" s="53" t="s">
        <v>671</v>
      </c>
      <c r="B47" s="58" t="str">
        <f>VLOOKUP($A47,'Kursliste gesamt'!$A$9:$G$480,H$1,0)</f>
        <v>UR</v>
      </c>
      <c r="C47" s="58" t="str">
        <f>VLOOKUP($A47,'Kursliste gesamt'!$A$9:$G$480,I$1,0)</f>
        <v>Ukulele selber bauen</v>
      </c>
      <c r="D47" s="58" t="str">
        <f>VLOOKUP($A47,'Kursliste gesamt'!$A$9:$G$480,J$1,0)</f>
        <v>Sa 14.11., 28.11.26, 08.30 - 17.00 Uhr</v>
      </c>
      <c r="E47" s="58" t="str">
        <f>VLOOKUP($A47,'Kursliste gesamt'!$A$9:$G$480,K$1,0)</f>
        <v>Alle</v>
      </c>
      <c r="F47" s="58">
        <f>VLOOKUP($A47,'Kursliste gesamt'!$A$9:$G$480,L$1,0)</f>
        <v>14</v>
      </c>
      <c r="G47" s="58">
        <f>VLOOKUP($A47,'Kursliste gesamt'!$A$9:$G$480,M$1,0)</f>
        <v>210</v>
      </c>
      <c r="H47" s="58"/>
      <c r="I47" s="58"/>
      <c r="J47" s="58"/>
    </row>
    <row r="48" spans="1:10" ht="19.5" customHeight="1">
      <c r="A48" s="53" t="s">
        <v>673</v>
      </c>
      <c r="B48" s="58" t="str">
        <f>VLOOKUP($A48,'Kursliste gesamt'!$A$9:$G$480,H$1,0)</f>
        <v>UR</v>
      </c>
      <c r="C48" s="58" t="str">
        <f>VLOOKUP($A48,'Kursliste gesamt'!$A$9:$G$480,I$1,0)</f>
        <v>Mein Flipperkasten</v>
      </c>
      <c r="D48" s="58" t="str">
        <f>VLOOKUP($A48,'Kursliste gesamt'!$A$9:$G$480,J$1,0)</f>
        <v>Sa 14.11., 28.11.26, 08.30 - 17.00 Uhr</v>
      </c>
      <c r="E48" s="58" t="str">
        <f>VLOOKUP($A48,'Kursliste gesamt'!$A$9:$G$480,K$1,0)</f>
        <v>MS II, Z 3</v>
      </c>
      <c r="F48" s="58">
        <f>VLOOKUP($A48,'Kursliste gesamt'!$A$9:$G$480,L$1,0)</f>
        <v>14</v>
      </c>
      <c r="G48" s="58">
        <f>VLOOKUP($A48,'Kursliste gesamt'!$A$9:$G$480,M$1,0)</f>
        <v>210</v>
      </c>
      <c r="H48" s="58"/>
      <c r="I48" s="58"/>
      <c r="J48" s="58"/>
    </row>
    <row r="49" spans="1:11" ht="19.5" customHeight="1">
      <c r="A49" s="53" t="s">
        <v>697</v>
      </c>
      <c r="B49" s="58" t="str">
        <f>VLOOKUP($A49,'Kursliste gesamt'!$A$9:$G$480,H$1,0)</f>
        <v>UR</v>
      </c>
      <c r="C49" s="58" t="str">
        <f>VLOOKUP($A49,'Kursliste gesamt'!$A$9:$G$480,I$1,0)</f>
        <v>Singend durchs Jahr</v>
      </c>
      <c r="D49" s="58" t="str">
        <f>VLOOKUP($A49,'Kursliste gesamt'!$A$9:$G$480,J$1,0)</f>
        <v>Sa 14.11.26, 08.30 - 12.00 Uhr</v>
      </c>
      <c r="E49" s="58" t="str">
        <f>VLOOKUP($A49,'Kursliste gesamt'!$A$9:$G$480,K$1,0)</f>
        <v>Z 1</v>
      </c>
      <c r="F49" s="58">
        <f>VLOOKUP($A49,'Kursliste gesamt'!$A$9:$G$480,L$1,0)</f>
        <v>3.5</v>
      </c>
      <c r="G49" s="58">
        <f>VLOOKUP($A49,'Kursliste gesamt'!$A$9:$G$480,M$1,0)</f>
        <v>52.5</v>
      </c>
      <c r="H49" s="58"/>
      <c r="I49" s="58"/>
      <c r="J49" s="58"/>
    </row>
    <row r="50" spans="1:11" ht="19.5" customHeight="1">
      <c r="A50" s="53" t="s">
        <v>700</v>
      </c>
      <c r="B50" s="58" t="str">
        <f>VLOOKUP($A50,'Kursliste gesamt'!$A$9:$G$480,H$1,0)</f>
        <v>UR</v>
      </c>
      <c r="C50" s="58" t="str">
        <f>VLOOKUP($A50,'Kursliste gesamt'!$A$9:$G$480,I$1,0)</f>
        <v>…wenn Frau Holle tanzt statt Kissen schüttelt</v>
      </c>
      <c r="D50" s="58" t="str">
        <f>VLOOKUP($A50,'Kursliste gesamt'!$A$9:$G$480,J$1,0)</f>
        <v>Mi 21.10.26, 13.30 - 17.00 Uhr</v>
      </c>
      <c r="E50" s="58" t="str">
        <f>VLOOKUP($A50,'Kursliste gesamt'!$A$9:$G$480,K$1,0)</f>
        <v>Z 1</v>
      </c>
      <c r="F50" s="58">
        <f>VLOOKUP($A50,'Kursliste gesamt'!$A$9:$G$480,L$1,0)</f>
        <v>3.5</v>
      </c>
      <c r="G50" s="58">
        <f>VLOOKUP($A50,'Kursliste gesamt'!$A$9:$G$480,M$1,0)</f>
        <v>52.5</v>
      </c>
      <c r="H50" s="58"/>
      <c r="I50" s="58"/>
      <c r="J50" s="58"/>
    </row>
    <row r="51" spans="1:11" ht="19.5" customHeight="1">
      <c r="A51" s="53" t="s">
        <v>722</v>
      </c>
      <c r="B51" s="58" t="str">
        <f>VLOOKUP($A51,'Kursliste gesamt'!$A$9:$G$480,H$1,0)</f>
        <v>UR</v>
      </c>
      <c r="C51" s="58" t="str">
        <f>VLOOKUP($A51,'Kursliste gesamt'!$A$9:$G$480,I$1,0)</f>
        <v>Lebensrettung: Komplettkurs/Refresher BLS-AED</v>
      </c>
      <c r="D51" s="58" t="str">
        <f>VLOOKUP($A51,'Kursliste gesamt'!$A$9:$G$480,J$1,0)</f>
        <v>Mi 10.3.27, 14.00 - 18.00 Uhr</v>
      </c>
      <c r="E51" s="58" t="str">
        <f>VLOOKUP($A51,'Kursliste gesamt'!$A$9:$G$480,K$1,0)</f>
        <v>LP (mit und ohne BLS-AED-Ausweis)</v>
      </c>
      <c r="F51" s="58">
        <f>VLOOKUP($A51,'Kursliste gesamt'!$A$9:$G$480,L$1,0)</f>
        <v>4</v>
      </c>
      <c r="G51" s="58">
        <f>VLOOKUP($A51,'Kursliste gesamt'!$A$9:$G$480,M$1,0)</f>
        <v>60</v>
      </c>
      <c r="H51" s="58"/>
      <c r="I51" s="58"/>
      <c r="J51" s="58"/>
    </row>
    <row r="52" spans="1:11" ht="19.5" customHeight="1">
      <c r="A52" s="53" t="s">
        <v>726</v>
      </c>
      <c r="B52" s="58" t="str">
        <f>VLOOKUP($A52,'Kursliste gesamt'!$A$9:$G$480,H$1,0)</f>
        <v>UR</v>
      </c>
      <c r="C52" s="58" t="str">
        <f>VLOOKUP($A52,'Kursliste gesamt'!$A$9:$G$480,I$1,0)</f>
        <v>Lebensrettung: Komplettkurs/Refresher BLS-AED</v>
      </c>
      <c r="D52" s="58" t="str">
        <f>VLOOKUP($A52,'Kursliste gesamt'!$A$9:$G$480,J$1,0)</f>
        <v>Mi 17.3.27, 14.00 - 18.00 Uhr</v>
      </c>
      <c r="E52" s="58" t="str">
        <f>VLOOKUP($A52,'Kursliste gesamt'!$A$9:$G$480,K$1,0)</f>
        <v>LP (mit und ohne BLS-AED-Ausweis)</v>
      </c>
      <c r="F52" s="58">
        <f>VLOOKUP($A52,'Kursliste gesamt'!$A$9:$G$480,L$1,0)</f>
        <v>4</v>
      </c>
      <c r="G52" s="58">
        <f>VLOOKUP($A52,'Kursliste gesamt'!$A$9:$G$480,M$1,0)</f>
        <v>60</v>
      </c>
      <c r="H52" s="58"/>
      <c r="I52" s="58"/>
      <c r="J52" s="58"/>
    </row>
    <row r="53" spans="1:11" ht="19.5" customHeight="1">
      <c r="A53" s="53" t="s">
        <v>728</v>
      </c>
      <c r="B53" s="58" t="str">
        <f>VLOOKUP($A53,'Kursliste gesamt'!$A$9:$G$480,H$1,0)</f>
        <v>UR</v>
      </c>
      <c r="C53" s="58" t="str">
        <f>VLOOKUP($A53,'Kursliste gesamt'!$A$9:$G$480,I$1,0)</f>
        <v>Lebensrettung: Grundkurs/Refresher BLS-AED-Ausweis (ehemals CRP)</v>
      </c>
      <c r="D53" s="58" t="str">
        <f>VLOOKUP($A53,'Kursliste gesamt'!$A$9:$G$480,J$1,0)</f>
        <v>Holkurs</v>
      </c>
      <c r="E53" s="58" t="str">
        <f>VLOOKUP($A53,'Kursliste gesamt'!$A$9:$G$480,K$1,0)</f>
        <v>LP</v>
      </c>
      <c r="F53" s="58">
        <f>VLOOKUP($A53,'Kursliste gesamt'!$A$9:$G$480,L$1,0)</f>
        <v>4</v>
      </c>
      <c r="G53" s="58">
        <f>VLOOKUP($A53,'Kursliste gesamt'!$A$9:$G$480,M$1,0)</f>
        <v>60</v>
      </c>
      <c r="H53" s="58"/>
      <c r="I53" s="58"/>
      <c r="J53" s="58"/>
    </row>
    <row r="54" spans="1:11" ht="19.5" customHeight="1">
      <c r="A54" s="53" t="s">
        <v>730</v>
      </c>
      <c r="B54" s="58" t="str">
        <f>VLOOKUP($A54,'Kursliste gesamt'!$A$9:$G$480,H$1,0)</f>
        <v>UR</v>
      </c>
      <c r="C54" s="58" t="str">
        <f>VLOOKUP($A54,'Kursliste gesamt'!$A$9:$G$480,I$1,0)</f>
        <v>Schwimmen: SLRG Grundausbildung Modul Fluss</v>
      </c>
      <c r="D54" s="58" t="str">
        <f>VLOOKUP($A54,'Kursliste gesamt'!$A$9:$G$480,J$1,0)</f>
        <v>Sa 5.9.26, 08.00 - 17.00 Uhr</v>
      </c>
      <c r="E54" s="58" t="str">
        <f>VLOOKUP($A54,'Kursliste gesamt'!$A$9:$G$480,K$1,0)</f>
        <v>LP mit SLRG-Brevet Anerkennung Modul See</v>
      </c>
      <c r="F54" s="58">
        <f>VLOOKUP($A54,'Kursliste gesamt'!$A$9:$G$480,L$1,0)</f>
        <v>8</v>
      </c>
      <c r="G54" s="58">
        <f>VLOOKUP($A54,'Kursliste gesamt'!$A$9:$G$480,M$1,0)</f>
        <v>120</v>
      </c>
      <c r="H54" s="58"/>
      <c r="I54" s="58"/>
      <c r="J54" s="58"/>
    </row>
    <row r="55" spans="1:11" ht="19.5" customHeight="1">
      <c r="A55" s="53" t="s">
        <v>732</v>
      </c>
      <c r="B55" s="58" t="str">
        <f>VLOOKUP($A55,'Kursliste gesamt'!$A$9:$G$480,H$1,0)</f>
        <v>UR</v>
      </c>
      <c r="C55" s="58" t="str">
        <f>VLOOKUP($A55,'Kursliste gesamt'!$A$9:$G$480,I$1,0)</f>
        <v xml:space="preserve">Kombikurs: Schwimmen WK Pool und WK BLS-AED </v>
      </c>
      <c r="D55" s="58" t="str">
        <f>VLOOKUP($A55,'Kursliste gesamt'!$A$9:$G$480,J$1,0)</f>
        <v>Sa 20.2.27, 09.00 - 16.00 Uhr</v>
      </c>
      <c r="E55" s="58" t="str">
        <f>VLOOKUP($A55,'Kursliste gesamt'!$A$9:$G$480,K$1,0)</f>
        <v>LP mit beiden Anerkennungen SLRG-Brevet und BLS-AED Ausweis</v>
      </c>
      <c r="F55" s="58">
        <f>VLOOKUP($A55,'Kursliste gesamt'!$A$9:$G$480,L$1,0)</f>
        <v>6</v>
      </c>
      <c r="G55" s="58">
        <f>VLOOKUP($A55,'Kursliste gesamt'!$A$9:$G$480,M$1,0)</f>
        <v>90</v>
      </c>
      <c r="H55" s="58"/>
      <c r="I55" s="58"/>
      <c r="J55" s="58"/>
    </row>
    <row r="56" spans="1:11" ht="19.5" customHeight="1">
      <c r="A56" s="53" t="s">
        <v>734</v>
      </c>
      <c r="B56" s="58" t="str">
        <f>VLOOKUP($A56,'Kursliste gesamt'!$A$9:$G$480,H$1,0)</f>
        <v>UR</v>
      </c>
      <c r="C56" s="58" t="str">
        <f>VLOOKUP($A56,'Kursliste gesamt'!$A$9:$G$480,I$1,0)</f>
        <v>MF J+S Skifahren</v>
      </c>
      <c r="D56" s="58" t="str">
        <f>VLOOKUP($A56,'Kursliste gesamt'!$A$9:$G$480,J$1,0)</f>
        <v>Sa 19.12.26, 08.00 - 16.30 Uhr</v>
      </c>
      <c r="E56" s="58" t="str">
        <f>VLOOKUP($A56,'Kursliste gesamt'!$A$9:$G$480,K$1,0)</f>
        <v>LP mit J+S Anerkennung Skifahren</v>
      </c>
      <c r="F56" s="58">
        <f>VLOOKUP($A56,'Kursliste gesamt'!$A$9:$G$480,L$1,0)</f>
        <v>7.5</v>
      </c>
      <c r="G56" s="58">
        <f>VLOOKUP($A56,'Kursliste gesamt'!$A$9:$G$480,M$1,0)</f>
        <v>112.5</v>
      </c>
      <c r="H56" s="58"/>
      <c r="I56" s="58"/>
      <c r="J56" s="58"/>
    </row>
    <row r="57" spans="1:11" ht="19.5" customHeight="1">
      <c r="A57" s="53" t="s">
        <v>736</v>
      </c>
      <c r="B57" s="58" t="str">
        <f>VLOOKUP($A57,'Kursliste gesamt'!$A$9:$G$480,H$1,0)</f>
        <v>UR</v>
      </c>
      <c r="C57" s="58" t="str">
        <f>VLOOKUP($A57,'Kursliste gesamt'!$A$9:$G$480,I$1,0)</f>
        <v>Einführungskurs J+S Skifahren für Lehrpersonen</v>
      </c>
      <c r="D57" s="58" t="str">
        <f>VLOOKUP($A57,'Kursliste gesamt'!$A$9:$G$480,J$1,0)</f>
        <v>Fr 29.1.27 - So 31.1.27, 08.00 - 16.00 Uhr (Achtung: inkl. Übernachtungen)</v>
      </c>
      <c r="E57" s="58" t="str">
        <f>VLOOKUP($A57,'Kursliste gesamt'!$A$9:$G$480,K$1,0)</f>
        <v>LP mit aktiver Erfahrung im Skifahren (siehe skifahrtechnische Anforderungen)</v>
      </c>
      <c r="F57" s="58">
        <f>VLOOKUP($A57,'Kursliste gesamt'!$A$9:$G$480,L$1,0)</f>
        <v>27</v>
      </c>
      <c r="G57" s="58">
        <f>VLOOKUP($A57,'Kursliste gesamt'!$A$9:$G$480,M$1,0)</f>
        <v>405</v>
      </c>
      <c r="H57" s="58"/>
      <c r="I57" s="58"/>
      <c r="J57" s="58"/>
    </row>
    <row r="58" spans="1:11" ht="19.5" customHeight="1">
      <c r="A58" s="53" t="s">
        <v>739</v>
      </c>
      <c r="B58" s="58" t="str">
        <f>VLOOKUP($A58,'Kursliste gesamt'!$A$9:$G$480,H$1,0)</f>
        <v>UR</v>
      </c>
      <c r="C58" s="58" t="str">
        <f>VLOOKUP($A58,'Kursliste gesamt'!$A$9:$G$480,I$1,0)</f>
        <v>MF J+S Allround (ehemals Kindersport)</v>
      </c>
      <c r="D58" s="58" t="str">
        <f>VLOOKUP($A58,'Kursliste gesamt'!$A$9:$G$480,J$1,0)</f>
        <v>Sa 3.4.27, 08.30 - 17.30 Uhr</v>
      </c>
      <c r="E58" s="58" t="str">
        <f>VLOOKUP($A58,'Kursliste gesamt'!$A$9:$G$480,K$1,0)</f>
        <v>LP mit J+S Anerkennung Allround (Kindersport)</v>
      </c>
      <c r="F58" s="58">
        <f>VLOOKUP($A58,'Kursliste gesamt'!$A$9:$G$480,L$1,0)</f>
        <v>7</v>
      </c>
      <c r="G58" s="58">
        <f>VLOOKUP($A58,'Kursliste gesamt'!$A$9:$G$480,M$1,0)</f>
        <v>105</v>
      </c>
      <c r="H58" s="58"/>
      <c r="I58" s="58"/>
      <c r="J58" s="58"/>
    </row>
    <row r="59" spans="1:11" ht="19.5" customHeight="1">
      <c r="A59" s="53" t="s">
        <v>777</v>
      </c>
      <c r="B59" s="58" t="str">
        <f>VLOOKUP($A59,'Kursliste gesamt'!$A$9:$G$480,H$1,0)</f>
        <v>UR</v>
      </c>
      <c r="C59" s="58" t="str">
        <f>VLOOKUP($A59,'Kursliste gesamt'!$A$9:$G$480,I$1,0)</f>
        <v>Wenn Kinder- und Jugendchats den Unterricht stören</v>
      </c>
      <c r="D59" s="58" t="str">
        <f>VLOOKUP($A59,'Kursliste gesamt'!$A$9:$G$480,J$1,0)</f>
        <v>Mi 20.1.27, 13.30 - 17.30 Uhr</v>
      </c>
      <c r="E59" s="58" t="str">
        <f>VLOOKUP($A59,'Kursliste gesamt'!$A$9:$G$480,K$1,0)</f>
        <v>Z 2 + 3, SEK II, SHP, PmT, SL, Logo, SSA</v>
      </c>
      <c r="F59" s="58">
        <f>VLOOKUP($A59,'Kursliste gesamt'!$A$9:$G$480,L$1,0)</f>
        <v>4</v>
      </c>
      <c r="G59" s="58">
        <f>VLOOKUP($A59,'Kursliste gesamt'!$A$9:$G$480,M$1,0)</f>
        <v>60</v>
      </c>
      <c r="H59" s="58"/>
      <c r="I59" s="58"/>
      <c r="J59" s="58"/>
    </row>
    <row r="60" spans="1:11" ht="19.5" customHeight="1">
      <c r="A60" s="53" t="s">
        <v>780</v>
      </c>
      <c r="B60" s="58" t="str">
        <f>VLOOKUP($A60,'Kursliste gesamt'!$A$9:$G$480,H$1,0)</f>
        <v>UR</v>
      </c>
      <c r="C60" s="58" t="str">
        <f>VLOOKUP($A60,'Kursliste gesamt'!$A$9:$G$480,I$1,0)</f>
        <v>Künstliche Intelligenz – (k)ein Thema für meine Klasse?</v>
      </c>
      <c r="D60" s="58" t="str">
        <f>VLOOKUP($A60,'Kursliste gesamt'!$A$9:$G$480,J$1,0)</f>
        <v>Mi 2.9., 16.9.26, 13.30 - 17.00 Uhr</v>
      </c>
      <c r="E60" s="58" t="str">
        <f>VLOOKUP($A60,'Kursliste gesamt'!$A$9:$G$480,K$1,0)</f>
        <v>Z 2 + 3</v>
      </c>
      <c r="F60" s="58">
        <f>VLOOKUP($A60,'Kursliste gesamt'!$A$9:$G$480,L$1,0)</f>
        <v>7</v>
      </c>
      <c r="G60" s="58">
        <f>VLOOKUP($A60,'Kursliste gesamt'!$A$9:$G$480,M$1,0)</f>
        <v>105</v>
      </c>
      <c r="H60" s="58"/>
      <c r="I60" s="58"/>
      <c r="J60" s="58"/>
    </row>
    <row r="61" spans="1:11" ht="19.5" customHeight="1">
      <c r="A61" s="53" t="s">
        <v>781</v>
      </c>
      <c r="B61" s="58" t="str">
        <f>VLOOKUP($A61,'Kursliste gesamt'!$A$9:$G$480,H$1,0)</f>
        <v>UR</v>
      </c>
      <c r="C61" s="58" t="str">
        <f>VLOOKUP($A61,'Kursliste gesamt'!$A$9:$G$480,I$1,0)</f>
        <v>4 K’s (21th century skills) und KI</v>
      </c>
      <c r="D61" s="58" t="str">
        <f>VLOOKUP($A61,'Kursliste gesamt'!$A$9:$G$480,J$1,0)</f>
        <v>Do 18.3.27, 17.0 - 20.00 Uhr</v>
      </c>
      <c r="E61" s="58" t="str">
        <f>VLOOKUP($A61,'Kursliste gesamt'!$A$9:$G$480,K$1,0)</f>
        <v>Z 3</v>
      </c>
      <c r="F61" s="58">
        <f>VLOOKUP($A61,'Kursliste gesamt'!$A$9:$G$480,L$1,0)</f>
        <v>3</v>
      </c>
      <c r="G61" s="58">
        <f>VLOOKUP($A61,'Kursliste gesamt'!$A$9:$G$480,M$1,0)</f>
        <v>45</v>
      </c>
      <c r="H61" s="58"/>
      <c r="I61" s="58"/>
      <c r="J61" s="58"/>
    </row>
    <row r="62" spans="1:11" ht="19.5" customHeight="1">
      <c r="A62" s="53" t="s">
        <v>813</v>
      </c>
      <c r="B62" s="58" t="str">
        <f>VLOOKUP($A62,'Kursliste gesamt'!$A$9:$G$480,H$1,0)</f>
        <v>UR</v>
      </c>
      <c r="C62" s="58" t="str">
        <f>VLOOKUP($A62,'Kursliste gesamt'!$A$9:$G$480,I$1,0)</f>
        <v>Umgang mit herausforderndem Verhalten im Schulalltag</v>
      </c>
      <c r="D62" s="58" t="str">
        <f>VLOOKUP($A62,'Kursliste gesamt'!$A$9:$G$480,J$1,0)</f>
        <v>Holkurs</v>
      </c>
      <c r="E62" s="58" t="str">
        <f>VLOOKUP($A62,'Kursliste gesamt'!$A$9:$G$480,K$1,0)</f>
        <v>Z 1 + 2, SHP</v>
      </c>
      <c r="F62" s="58">
        <f>VLOOKUP($A62,'Kursliste gesamt'!$A$9:$G$480,L$1,0)</f>
        <v>4.5</v>
      </c>
      <c r="G62" s="58">
        <f>VLOOKUP($A62,'Kursliste gesamt'!$A$9:$G$480,M$1,0)</f>
        <v>67.5</v>
      </c>
      <c r="H62" s="58"/>
      <c r="I62" s="58"/>
      <c r="J62" s="58"/>
    </row>
    <row r="63" spans="1:11" ht="19.5" customHeight="1">
      <c r="A63" s="53" t="s">
        <v>815</v>
      </c>
      <c r="B63" s="58" t="str">
        <f>VLOOKUP($A63,'Kursliste gesamt'!$A$9:$G$480,H$1,0)</f>
        <v>UR</v>
      </c>
      <c r="C63" s="58" t="str">
        <f>VLOOKUP($A63,'Kursliste gesamt'!$A$9:$G$480,I$1,0)</f>
        <v>Was ist AD(H)S - Was hilft betroffenen Schülerinnen und Schülern im Unterricht</v>
      </c>
      <c r="D63" s="58" t="str">
        <f>VLOOKUP($A63,'Kursliste gesamt'!$A$9:$G$480,J$1,0)</f>
        <v>Di 23.3.27, 17.30 - 21.00 Uhr</v>
      </c>
      <c r="E63" s="58" t="str">
        <f>VLOOKUP($A63,'Kursliste gesamt'!$A$9:$G$480,K$1,0)</f>
        <v>Z 1 - 3, SEK II, SHP</v>
      </c>
      <c r="F63" s="58">
        <f>VLOOKUP($A63,'Kursliste gesamt'!$A$9:$G$480,L$1,0)</f>
        <v>3.5</v>
      </c>
      <c r="G63" s="58">
        <f>VLOOKUP($A63,'Kursliste gesamt'!$A$9:$G$480,M$1,0)</f>
        <v>52.5</v>
      </c>
      <c r="H63" s="58"/>
      <c r="I63" s="58"/>
      <c r="J63" s="58"/>
    </row>
    <row r="64" spans="1:11" ht="19.5" customHeight="1">
      <c r="K64" s="56"/>
    </row>
    <row r="65" spans="11:11" ht="19.5" customHeight="1">
      <c r="K65" s="56"/>
    </row>
    <row r="66" spans="11:11" ht="19.5" customHeight="1">
      <c r="K66" s="56"/>
    </row>
    <row r="67" spans="11:11" ht="19.5" customHeight="1">
      <c r="K67" s="56"/>
    </row>
    <row r="68" spans="11:11" ht="19.5" customHeight="1">
      <c r="K68" s="56"/>
    </row>
  </sheetData>
  <sheetProtection selectLockedCells="1" selectUnlockedCells="1"/>
  <sortState xmlns:xlrd2="http://schemas.microsoft.com/office/spreadsheetml/2017/richdata2" ref="A3:F63">
    <sortCondition ref="A3:A63"/>
  </sortState>
  <customSheetViews>
    <customSheetView guid="{E69C0705-7192-4773-BF95-9666703BF23E}" state="hidden">
      <pageMargins left="0" right="0" top="0" bottom="0" header="0" footer="0"/>
    </customSheetView>
  </customSheetViews>
  <phoneticPr fontId="35" type="noConversion"/>
  <conditionalFormatting sqref="A1">
    <cfRule type="duplicateValues" dxfId="29" priority="3"/>
  </conditionalFormatting>
  <conditionalFormatting sqref="A2">
    <cfRule type="duplicateValues" dxfId="28" priority="1"/>
  </conditionalFormatting>
  <conditionalFormatting sqref="A3:A63">
    <cfRule type="duplicateValues" dxfId="27" priority="188"/>
    <cfRule type="duplicateValues" dxfId="26" priority="504"/>
  </conditionalFormatting>
  <conditionalFormatting sqref="A64:B1048576">
    <cfRule type="duplicateValues" dxfId="25" priority="209"/>
  </conditionalFormatting>
  <conditionalFormatting sqref="I2">
    <cfRule type="duplicateValues" dxfId="24" priority="2"/>
  </conditionalFormatting>
  <pageMargins left="0.7" right="0.7" top="0.78740157499999996" bottom="0.78740157499999996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10">
    <tabColor theme="1" tint="0.499984740745262"/>
  </sheetPr>
  <dimension ref="A1:M31"/>
  <sheetViews>
    <sheetView workbookViewId="0">
      <selection activeCell="G15" sqref="G15"/>
    </sheetView>
  </sheetViews>
  <sheetFormatPr baseColWidth="10" defaultColWidth="11.42578125" defaultRowHeight="15"/>
  <cols>
    <col min="1" max="1" width="13.85546875" style="89" customWidth="1"/>
    <col min="2" max="2" width="5.42578125" style="89" customWidth="1"/>
    <col min="3" max="3" width="31.7109375" style="90" customWidth="1"/>
    <col min="4" max="4" width="32.5703125" style="91" customWidth="1"/>
    <col min="5" max="5" width="18.85546875" style="90" customWidth="1"/>
    <col min="6" max="6" width="7" style="89" customWidth="1"/>
    <col min="7" max="10" width="11.42578125" style="89"/>
    <col min="11" max="11" width="3.28515625" customWidth="1"/>
    <col min="12" max="13" width="3.28515625" style="89" customWidth="1"/>
    <col min="14" max="16384" width="11.42578125" style="89"/>
  </cols>
  <sheetData>
    <row r="1" spans="1:13" ht="12">
      <c r="A1" s="85"/>
      <c r="B1" s="86"/>
      <c r="C1" s="99"/>
      <c r="D1" s="99"/>
      <c r="E1" s="97"/>
      <c r="F1" s="122"/>
      <c r="G1" s="122"/>
      <c r="H1" s="124">
        <v>2</v>
      </c>
      <c r="I1" s="124">
        <v>3</v>
      </c>
      <c r="J1" s="124">
        <v>4</v>
      </c>
      <c r="K1" s="124">
        <v>5</v>
      </c>
      <c r="L1" s="124">
        <v>6</v>
      </c>
      <c r="M1" s="125">
        <v>7</v>
      </c>
    </row>
    <row r="2" spans="1:13" ht="60">
      <c r="A2" s="85" t="s">
        <v>176</v>
      </c>
      <c r="B2" s="28" t="s">
        <v>852</v>
      </c>
      <c r="C2" s="28" t="s">
        <v>853</v>
      </c>
      <c r="D2" s="28" t="s">
        <v>854</v>
      </c>
      <c r="E2" s="28" t="s">
        <v>855</v>
      </c>
      <c r="F2" s="29" t="s">
        <v>856</v>
      </c>
      <c r="G2" s="156" t="s">
        <v>857</v>
      </c>
      <c r="H2" s="75" t="s">
        <v>67</v>
      </c>
      <c r="I2" s="76" t="s">
        <v>68</v>
      </c>
      <c r="J2" s="76" t="s">
        <v>11</v>
      </c>
      <c r="K2" s="76" t="s">
        <v>12</v>
      </c>
      <c r="L2" s="74" t="s">
        <v>69</v>
      </c>
      <c r="M2" s="123" t="s">
        <v>14</v>
      </c>
    </row>
    <row r="3" spans="1:13" ht="29.25" customHeight="1">
      <c r="A3" s="80" t="s">
        <v>182</v>
      </c>
      <c r="B3" s="58" t="str">
        <f>VLOOKUP($A3,'Kursliste gesamt'!$A$9:$G$480,H$1,0)</f>
        <v>LU</v>
      </c>
      <c r="C3" s="58" t="str">
        <f>VLOOKUP($A3,'Kursliste gesamt'!$A$9:$G$480,I$1,0)</f>
        <v>Grundlagenkurs Rassismus ver.w.orten – hin zu einer rassismuskritischen Schulkultur</v>
      </c>
      <c r="D3" s="58" t="str">
        <f>VLOOKUP($A3,'Kursliste gesamt'!$A$9:$G$480,J$1,0)</f>
        <v>Mi 20.1, 3.2.27, 15.00 - 18.30 Uhr</v>
      </c>
      <c r="E3" s="58" t="str">
        <f>VLOOKUP($A3,'Kursliste gesamt'!$A$9:$G$480,K$1,0)</f>
        <v>Alle</v>
      </c>
      <c r="F3" s="58">
        <f>VLOOKUP($A3,'Kursliste gesamt'!$A$9:$G$480,L$1,0)</f>
        <v>7</v>
      </c>
      <c r="G3" s="58">
        <f>VLOOKUP($A3,'Kursliste gesamt'!$A$9:$G$480,M$1,0)</f>
        <v>161</v>
      </c>
      <c r="H3" s="58"/>
      <c r="I3" s="58"/>
      <c r="J3" s="58"/>
    </row>
    <row r="4" spans="1:13" ht="36.75">
      <c r="A4" s="117" t="s">
        <v>264</v>
      </c>
      <c r="B4" s="58" t="str">
        <f>VLOOKUP($A4,'Kursliste gesamt'!$A$9:$G$480,H$1,0)</f>
        <v>LU</v>
      </c>
      <c r="C4" s="58" t="str">
        <f>VLOOKUP($A4,'Kursliste gesamt'!$A$9:$G$480,I$1,0)</f>
        <v>Grundkurs: Einführung in die «Gewaltfreie Kommunikation nach Marshall B. Rosenberg»</v>
      </c>
      <c r="D4" s="58" t="str">
        <f>VLOOKUP($A4,'Kursliste gesamt'!$A$9:$G$480,J$1,0)</f>
        <v>Di 1.9, 15.9, 27.10, 24.11.26, 18.00 - 21.00 Uhr</v>
      </c>
      <c r="E4" s="58" t="str">
        <f>VLOOKUP($A4,'Kursliste gesamt'!$A$9:$G$480,K$1,0)</f>
        <v>Alle</v>
      </c>
      <c r="F4" s="58">
        <f>VLOOKUP($A4,'Kursliste gesamt'!$A$9:$G$480,L$1,0)</f>
        <v>12</v>
      </c>
      <c r="G4" s="58">
        <f>VLOOKUP($A4,'Kursliste gesamt'!$A$9:$G$480,M$1,0)</f>
        <v>276</v>
      </c>
      <c r="H4" s="58"/>
      <c r="I4" s="58"/>
      <c r="J4" s="58"/>
    </row>
    <row r="5" spans="1:13" ht="24.75">
      <c r="A5" s="117" t="s">
        <v>342</v>
      </c>
      <c r="B5" s="58" t="str">
        <f>VLOOKUP($A5,'Kursliste gesamt'!$A$9:$G$480,H$1,0)</f>
        <v>LU</v>
      </c>
      <c r="C5" s="58" t="str">
        <f>VLOOKUP($A5,'Kursliste gesamt'!$A$9:$G$480,I$1,0)</f>
        <v>Elterngespräche, die begeistern!</v>
      </c>
      <c r="D5" s="58" t="str">
        <f>VLOOKUP($A5,'Kursliste gesamt'!$A$9:$G$480,J$1,0)</f>
        <v>Sa 17.10.26, 08.30 - 16.30 Uhr; Mi 18.11.26, 17.00 - 20.00 Uhr</v>
      </c>
      <c r="E5" s="58" t="str">
        <f>VLOOKUP($A5,'Kursliste gesamt'!$A$9:$G$480,K$1,0)</f>
        <v>LP</v>
      </c>
      <c r="F5" s="58">
        <f>VLOOKUP($A5,'Kursliste gesamt'!$A$9:$G$480,L$1,0)</f>
        <v>10</v>
      </c>
      <c r="G5" s="58">
        <f>VLOOKUP($A5,'Kursliste gesamt'!$A$9:$G$480,M$1,0)</f>
        <v>230</v>
      </c>
      <c r="H5" s="58"/>
      <c r="I5" s="58"/>
      <c r="J5" s="58"/>
    </row>
    <row r="6" spans="1:13" ht="24.75">
      <c r="A6" s="79" t="s">
        <v>343</v>
      </c>
      <c r="B6" s="58" t="str">
        <f>VLOOKUP($A6,'Kursliste gesamt'!$A$9:$G$480,H$1,0)</f>
        <v>LU</v>
      </c>
      <c r="C6" s="58" t="str">
        <f>VLOOKUP($A6,'Kursliste gesamt'!$A$9:$G$480,I$1,0)</f>
        <v>Transkulturelle Elternarbeit: Vielfalt kompetent begegnen</v>
      </c>
      <c r="D6" s="58" t="str">
        <f>VLOOKUP($A6,'Kursliste gesamt'!$A$9:$G$480,J$1,0)</f>
        <v>Mi 16.9.26, 13.30 - 17.30 Uhr</v>
      </c>
      <c r="E6" s="58" t="str">
        <f>VLOOKUP($A6,'Kursliste gesamt'!$A$9:$G$480,K$1,0)</f>
        <v>Alle</v>
      </c>
      <c r="F6" s="58">
        <f>VLOOKUP($A6,'Kursliste gesamt'!$A$9:$G$480,L$1,0)</f>
        <v>4</v>
      </c>
      <c r="G6" s="58">
        <f>VLOOKUP($A6,'Kursliste gesamt'!$A$9:$G$480,M$1,0)</f>
        <v>92</v>
      </c>
      <c r="H6" s="58"/>
      <c r="I6" s="58"/>
      <c r="J6" s="58"/>
    </row>
    <row r="7" spans="1:13" ht="24.75">
      <c r="A7" s="118" t="s">
        <v>390</v>
      </c>
      <c r="B7" s="58" t="str">
        <f>VLOOKUP($A7,'Kursliste gesamt'!$A$9:$G$480,H$1,0)</f>
        <v>LU</v>
      </c>
      <c r="C7" s="58" t="str">
        <f>VLOOKUP($A7,'Kursliste gesamt'!$A$9:$G$480,I$1,0)</f>
        <v>Sommerkurs: Unterrichtsplanung für die Kindergartenstufe</v>
      </c>
      <c r="D7" s="58" t="str">
        <f>VLOOKUP($A7,'Kursliste gesamt'!$A$9:$G$480,J$1,0)</f>
        <v>Mo 6.7. - Do, 9.7.26, 08.30 - 16.30 Uhr (Anmeldeschluss ist der 15.5.26)</v>
      </c>
      <c r="E7" s="58" t="str">
        <f>VLOOKUP($A7,'Kursliste gesamt'!$A$9:$G$480,K$1,0)</f>
        <v>Z 1</v>
      </c>
      <c r="F7" s="58">
        <f>VLOOKUP($A7,'Kursliste gesamt'!$A$9:$G$480,L$1,0)</f>
        <v>28</v>
      </c>
      <c r="G7" s="58">
        <f>VLOOKUP($A7,'Kursliste gesamt'!$A$9:$G$480,M$1,0)</f>
        <v>650</v>
      </c>
      <c r="H7" s="58"/>
      <c r="I7" s="58"/>
      <c r="J7" s="58"/>
    </row>
    <row r="8" spans="1:13" ht="24.75">
      <c r="A8" s="79" t="s">
        <v>392</v>
      </c>
      <c r="B8" s="58" t="str">
        <f>VLOOKUP($A8,'Kursliste gesamt'!$A$9:$G$480,H$1,0)</f>
        <v>LU</v>
      </c>
      <c r="C8" s="58" t="str">
        <f>VLOOKUP($A8,'Kursliste gesamt'!$A$9:$G$480,I$1,0)</f>
        <v>Sommerkurs: Unterrichtsplanung für die Basisstufe</v>
      </c>
      <c r="D8" s="58" t="str">
        <f>VLOOKUP($A8,'Kursliste gesamt'!$A$9:$G$480,J$1,0)</f>
        <v>Mo 6.7. - Do, 9.7.26, 08.30 - 16.30 Uhr (Anmeldeschluss ist der 15.5.26)</v>
      </c>
      <c r="E8" s="58" t="str">
        <f>VLOOKUP($A8,'Kursliste gesamt'!$A$9:$G$480,K$1,0)</f>
        <v>Z 1</v>
      </c>
      <c r="F8" s="58">
        <f>VLOOKUP($A8,'Kursliste gesamt'!$A$9:$G$480,L$1,0)</f>
        <v>28</v>
      </c>
      <c r="G8" s="58">
        <f>VLOOKUP($A8,'Kursliste gesamt'!$A$9:$G$480,M$1,0)</f>
        <v>650</v>
      </c>
      <c r="H8" s="58"/>
      <c r="I8" s="58"/>
      <c r="J8" s="58"/>
    </row>
    <row r="9" spans="1:13" ht="24.75">
      <c r="A9" s="117" t="s">
        <v>394</v>
      </c>
      <c r="B9" s="58" t="str">
        <f>VLOOKUP($A9,'Kursliste gesamt'!$A$9:$G$480,H$1,0)</f>
        <v>LU</v>
      </c>
      <c r="C9" s="58" t="str">
        <f>VLOOKUP($A9,'Kursliste gesamt'!$A$9:$G$480,I$1,0)</f>
        <v>Sommerkurs: Unterrichtsplanung für die Primarstufen 1 und 2</v>
      </c>
      <c r="D9" s="58" t="str">
        <f>VLOOKUP($A9,'Kursliste gesamt'!$A$9:$G$480,J$1,0)</f>
        <v>Mo 6.7. - Do, 9.7.26, 08.30 - 16.30 Uhr (Anmeldeschluss ist der 15.5.26)</v>
      </c>
      <c r="E9" s="58" t="str">
        <f>VLOOKUP($A9,'Kursliste gesamt'!$A$9:$G$480,K$1,0)</f>
        <v>Z 1</v>
      </c>
      <c r="F9" s="58">
        <f>VLOOKUP($A9,'Kursliste gesamt'!$A$9:$G$480,L$1,0)</f>
        <v>28</v>
      </c>
      <c r="G9" s="58">
        <f>VLOOKUP($A9,'Kursliste gesamt'!$A$9:$G$480,M$1,0)</f>
        <v>650</v>
      </c>
      <c r="H9" s="58"/>
      <c r="I9" s="58"/>
      <c r="J9" s="58"/>
    </row>
    <row r="10" spans="1:13" ht="24.75">
      <c r="A10" s="79" t="s">
        <v>396</v>
      </c>
      <c r="B10" s="58" t="str">
        <f>VLOOKUP($A10,'Kursliste gesamt'!$A$9:$G$480,H$1,0)</f>
        <v>LU</v>
      </c>
      <c r="C10" s="58" t="str">
        <f>VLOOKUP($A10,'Kursliste gesamt'!$A$9:$G$480,I$1,0)</f>
        <v>Sommerkurs: Unterrichtsplanung für die Primarstufen 3 und 4</v>
      </c>
      <c r="D10" s="58" t="str">
        <f>VLOOKUP($A10,'Kursliste gesamt'!$A$9:$G$480,J$1,0)</f>
        <v>Mo 6.7. - Do, 9.7.26, 08.30 - 16.30 Uhr (Anmeldeschluss ist der 15.5.26)</v>
      </c>
      <c r="E10" s="58" t="str">
        <f>VLOOKUP($A10,'Kursliste gesamt'!$A$9:$G$480,K$1,0)</f>
        <v>Z 2</v>
      </c>
      <c r="F10" s="58">
        <f>VLOOKUP($A10,'Kursliste gesamt'!$A$9:$G$480,L$1,0)</f>
        <v>28</v>
      </c>
      <c r="G10" s="58">
        <f>VLOOKUP($A10,'Kursliste gesamt'!$A$9:$G$480,M$1,0)</f>
        <v>650</v>
      </c>
      <c r="H10" s="58"/>
      <c r="I10" s="58"/>
      <c r="J10" s="58"/>
    </row>
    <row r="11" spans="1:13" ht="24.75">
      <c r="A11" s="79" t="s">
        <v>398</v>
      </c>
      <c r="B11" s="58" t="str">
        <f>VLOOKUP($A11,'Kursliste gesamt'!$A$9:$G$480,H$1,0)</f>
        <v>LU</v>
      </c>
      <c r="C11" s="58" t="str">
        <f>VLOOKUP($A11,'Kursliste gesamt'!$A$9:$G$480,I$1,0)</f>
        <v>Sommerkurs: Unterrichtsplanung für die Primarstufen 5 und 6</v>
      </c>
      <c r="D11" s="58" t="str">
        <f>VLOOKUP($A11,'Kursliste gesamt'!$A$9:$G$480,J$1,0)</f>
        <v>Mo 6.7. - Do, 9.7.26, 08.30 - 16.30 Uhr (Anmeldeschluss ist der 15.5.26)</v>
      </c>
      <c r="E11" s="58" t="str">
        <f>VLOOKUP($A11,'Kursliste gesamt'!$A$9:$G$480,K$1,0)</f>
        <v>Z 2</v>
      </c>
      <c r="F11" s="58">
        <f>VLOOKUP($A11,'Kursliste gesamt'!$A$9:$G$480,L$1,0)</f>
        <v>28</v>
      </c>
      <c r="G11" s="58">
        <f>VLOOKUP($A11,'Kursliste gesamt'!$A$9:$G$480,M$1,0)</f>
        <v>650</v>
      </c>
      <c r="H11" s="58"/>
      <c r="I11" s="58"/>
      <c r="J11" s="58"/>
    </row>
    <row r="12" spans="1:13" ht="24.75">
      <c r="A12" s="79" t="s">
        <v>403</v>
      </c>
      <c r="B12" s="58" t="str">
        <f>VLOOKUP($A12,'Kursliste gesamt'!$A$9:$G$480,H$1,0)</f>
        <v>LU</v>
      </c>
      <c r="C12" s="58" t="str">
        <f>VLOOKUP($A12,'Kursliste gesamt'!$A$9:$G$480,I$1,0)</f>
        <v>Sommerkurs: Unterrichtsplanung für die Sekundarstufe I</v>
      </c>
      <c r="D12" s="58" t="str">
        <f>VLOOKUP($A12,'Kursliste gesamt'!$A$9:$G$480,J$1,0)</f>
        <v>Mo 6.7. - Do, 9.7.26, 08.30 - 16.30 Uhr (Anmeldeschluss ist der 15.5.26)</v>
      </c>
      <c r="E12" s="58" t="str">
        <f>VLOOKUP($A12,'Kursliste gesamt'!$A$9:$G$480,K$1,0)</f>
        <v>Z 3</v>
      </c>
      <c r="F12" s="58">
        <f>VLOOKUP($A12,'Kursliste gesamt'!$A$9:$G$480,L$1,0)</f>
        <v>28</v>
      </c>
      <c r="G12" s="58">
        <f>VLOOKUP($A12,'Kursliste gesamt'!$A$9:$G$480,M$1,0)</f>
        <v>650</v>
      </c>
      <c r="H12" s="58"/>
      <c r="I12" s="58"/>
      <c r="J12" s="58"/>
    </row>
    <row r="13" spans="1:13" ht="24.75">
      <c r="A13" s="117" t="s">
        <v>405</v>
      </c>
      <c r="B13" s="58" t="str">
        <f>VLOOKUP($A13,'Kursliste gesamt'!$A$9:$G$480,H$1,0)</f>
        <v>LU</v>
      </c>
      <c r="C13" s="58" t="str">
        <f>VLOOKUP($A13,'Kursliste gesamt'!$A$9:$G$480,I$1,0)</f>
        <v>Praxisgruppe IF/IS - Kurskosten in Abklärung</v>
      </c>
      <c r="D13" s="58" t="str">
        <f>VLOOKUP($A13,'Kursliste gesamt'!$A$9:$G$480,J$1,0)</f>
        <v>Mi, 23.9.26, 14.00 - 17.00 Uhr plus weitere Treffen</v>
      </c>
      <c r="E13" s="58" t="str">
        <f>VLOOKUP($A13,'Kursliste gesamt'!$A$9:$G$480,K$1,0)</f>
        <v>SHP</v>
      </c>
      <c r="F13" s="58">
        <f>VLOOKUP($A13,'Kursliste gesamt'!$A$9:$G$480,L$1,0)</f>
        <v>12</v>
      </c>
      <c r="G13" s="58">
        <f>VLOOKUP($A13,'Kursliste gesamt'!$A$9:$G$480,M$1,0)</f>
        <v>276</v>
      </c>
      <c r="H13" s="58"/>
      <c r="I13" s="58"/>
      <c r="J13" s="58"/>
    </row>
    <row r="14" spans="1:13" ht="24.75">
      <c r="A14" s="79" t="s">
        <v>406</v>
      </c>
      <c r="B14" s="58" t="str">
        <f>VLOOKUP($A14,'Kursliste gesamt'!$A$9:$G$480,H$1,0)</f>
        <v>LU</v>
      </c>
      <c r="C14" s="58" t="str">
        <f>VLOOKUP($A14,'Kursliste gesamt'!$A$9:$G$480,I$1,0)</f>
        <v>Praxisgruppe DaZ - Kurskosten in Abklärung</v>
      </c>
      <c r="D14" s="58" t="str">
        <f>VLOOKUP($A14,'Kursliste gesamt'!$A$9:$G$480,J$1,0)</f>
        <v>Mi 2.9, 14.10, 25.11, 13.1, 10.3, 19.5.27, 14.00 - 17.00 Uhr</v>
      </c>
      <c r="E14" s="58" t="str">
        <f>VLOOKUP($A14,'Kursliste gesamt'!$A$9:$G$480,K$1,0)</f>
        <v>Z 1 + 2</v>
      </c>
      <c r="F14" s="58">
        <f>VLOOKUP($A14,'Kursliste gesamt'!$A$9:$G$480,L$1,0)</f>
        <v>19</v>
      </c>
      <c r="G14" s="58">
        <f>VLOOKUP($A14,'Kursliste gesamt'!$A$9:$G$480,M$1,0)</f>
        <v>600</v>
      </c>
      <c r="H14" s="58"/>
      <c r="I14" s="58"/>
      <c r="J14" s="58"/>
    </row>
    <row r="15" spans="1:13" ht="24.75">
      <c r="A15" s="79" t="s">
        <v>454</v>
      </c>
      <c r="B15" s="58" t="str">
        <f>VLOOKUP($A15,'Kursliste gesamt'!$A$9:$G$480,H$1,0)</f>
        <v>LU</v>
      </c>
      <c r="C15" s="58" t="str">
        <f>VLOOKUP($A15,'Kursliste gesamt'!$A$9:$G$480,I$1,0)</f>
        <v>Meine berufliche Laufbahn - wie will ich mich weiterentwickeln?</v>
      </c>
      <c r="D15" s="58" t="str">
        <f>VLOOKUP($A15,'Kursliste gesamt'!$A$9:$G$480,J$1,0)</f>
        <v>Do 28.1, 25.2, 18.3.27, 17.30 - 20.30 Uhr</v>
      </c>
      <c r="E15" s="58" t="str">
        <f>VLOOKUP($A15,'Kursliste gesamt'!$A$9:$G$480,K$1,0)</f>
        <v>LP</v>
      </c>
      <c r="F15" s="58">
        <f>VLOOKUP($A15,'Kursliste gesamt'!$A$9:$G$480,L$1,0)</f>
        <v>9</v>
      </c>
      <c r="G15" s="58">
        <f>VLOOKUP($A15,'Kursliste gesamt'!$A$9:$G$480,M$1,0)</f>
        <v>207</v>
      </c>
      <c r="H15" s="58"/>
      <c r="I15" s="58"/>
      <c r="J15" s="58"/>
    </row>
    <row r="16" spans="1:13" ht="24.75">
      <c r="A16" s="79" t="s">
        <v>601</v>
      </c>
      <c r="B16" s="58" t="str">
        <f>VLOOKUP($A16,'Kursliste gesamt'!$A$9:$G$480,H$1,0)</f>
        <v>LU</v>
      </c>
      <c r="C16" s="58" t="str">
        <f>VLOOKUP($A16,'Kursliste gesamt'!$A$9:$G$480,I$1,0)</f>
        <v>Lernen lernen – Lernstrategien wirksam vermitteln</v>
      </c>
      <c r="D16" s="58" t="str">
        <f>VLOOKUP($A16,'Kursliste gesamt'!$A$9:$G$480,J$1,0)</f>
        <v>Fr 4.9.26, 09.00 - 16.00 Uhr</v>
      </c>
      <c r="E16" s="58" t="str">
        <f>VLOOKUP($A16,'Kursliste gesamt'!$A$9:$G$480,K$1,0)</f>
        <v>Z 2 + 3</v>
      </c>
      <c r="F16" s="58">
        <f>VLOOKUP($A16,'Kursliste gesamt'!$A$9:$G$480,L$1,0)</f>
        <v>6</v>
      </c>
      <c r="G16" s="58">
        <f>VLOOKUP($A16,'Kursliste gesamt'!$A$9:$G$480,M$1,0)</f>
        <v>138</v>
      </c>
      <c r="H16" s="58"/>
      <c r="I16" s="58"/>
      <c r="J16" s="58"/>
    </row>
    <row r="17" spans="1:10" ht="24.75">
      <c r="A17" s="79" t="s">
        <v>604</v>
      </c>
      <c r="B17" s="58" t="str">
        <f>VLOOKUP($A17,'Kursliste gesamt'!$A$9:$G$480,H$1,0)</f>
        <v>LU</v>
      </c>
      <c r="C17" s="58" t="str">
        <f>VLOOKUP($A17,'Kursliste gesamt'!$A$9:$G$480,I$1,0)</f>
        <v>Hochsensible/hochsensitive Lernende erkennen, verstehen und begleiten</v>
      </c>
      <c r="D17" s="58" t="str">
        <f>VLOOKUP($A17,'Kursliste gesamt'!$A$9:$G$480,J$1,0)</f>
        <v>Sa 17.10, 31.10.26, 09.00 - 14.00 Uhr</v>
      </c>
      <c r="E17" s="58" t="str">
        <f>VLOOKUP($A17,'Kursliste gesamt'!$A$9:$G$480,K$1,0)</f>
        <v>Alle</v>
      </c>
      <c r="F17" s="58">
        <f>VLOOKUP($A17,'Kursliste gesamt'!$A$9:$G$480,L$1,0)</f>
        <v>8</v>
      </c>
      <c r="G17" s="58">
        <f>VLOOKUP($A17,'Kursliste gesamt'!$A$9:$G$480,M$1,0)</f>
        <v>184</v>
      </c>
      <c r="H17" s="58"/>
      <c r="I17" s="58"/>
      <c r="J17" s="58"/>
    </row>
    <row r="18" spans="1:10" ht="36.75">
      <c r="A18" s="53" t="s">
        <v>607</v>
      </c>
      <c r="B18" s="58" t="str">
        <f>VLOOKUP($A18,'Kursliste gesamt'!$A$9:$G$480,H$1,0)</f>
        <v>LU</v>
      </c>
      <c r="C18" s="58" t="str">
        <f>VLOOKUP($A18,'Kursliste gesamt'!$A$9:$G$480,I$1,0)</f>
        <v xml:space="preserve">Autismus und Normalintelligenz – Verhaltensweisen, Rahmenbedingungen und Fördermassnahmen </v>
      </c>
      <c r="D18" s="58" t="str">
        <f>VLOOKUP($A18,'Kursliste gesamt'!$A$9:$G$480,J$1,0)</f>
        <v>Mi 10.3, 24.3, 21.4, 12.5.27, 13.30 - 17.00 Uhr</v>
      </c>
      <c r="E18" s="58" t="str">
        <f>VLOOKUP($A18,'Kursliste gesamt'!$A$9:$G$480,K$1,0)</f>
        <v>LP, SL</v>
      </c>
      <c r="F18" s="58">
        <f>VLOOKUP($A18,'Kursliste gesamt'!$A$9:$G$480,L$1,0)</f>
        <v>14</v>
      </c>
      <c r="G18" s="58">
        <f>VLOOKUP($A18,'Kursliste gesamt'!$A$9:$G$480,M$1,0)</f>
        <v>322</v>
      </c>
      <c r="H18" s="58"/>
      <c r="I18" s="58"/>
      <c r="J18" s="58"/>
    </row>
    <row r="19" spans="1:10">
      <c r="A19" s="79" t="s">
        <v>786</v>
      </c>
      <c r="B19" s="58" t="str">
        <f>VLOOKUP($A19,'Kursliste gesamt'!$A$9:$G$480,H$1,0)</f>
        <v>LU</v>
      </c>
      <c r="C19" s="58" t="str">
        <f>VLOOKUP($A19,'Kursliste gesamt'!$A$9:$G$480,I$1,0)</f>
        <v>Beurteilen und KI – passt das zusammen?</v>
      </c>
      <c r="D19" s="58" t="str">
        <f>VLOOKUP($A19,'Kursliste gesamt'!$A$9:$G$480,J$1,0)</f>
        <v>Di 16.3.27, 17.00 - 20.00 Uhr</v>
      </c>
      <c r="E19" s="58" t="str">
        <f>VLOOKUP($A19,'Kursliste gesamt'!$A$9:$G$480,K$1,0)</f>
        <v>Z 3, SEK II</v>
      </c>
      <c r="F19" s="58">
        <f>VLOOKUP($A19,'Kursliste gesamt'!$A$9:$G$480,L$1,0)</f>
        <v>3</v>
      </c>
      <c r="G19" s="58">
        <f>VLOOKUP($A19,'Kursliste gesamt'!$A$9:$G$480,M$1,0)</f>
        <v>69</v>
      </c>
      <c r="H19" s="58"/>
      <c r="I19" s="58"/>
      <c r="J19" s="58"/>
    </row>
    <row r="20" spans="1:10">
      <c r="A20" s="53" t="s">
        <v>789</v>
      </c>
      <c r="B20" s="58" t="str">
        <f>VLOOKUP($A20,'Kursliste gesamt'!$A$9:$G$480,H$1,0)</f>
        <v>LU</v>
      </c>
      <c r="C20" s="58" t="str">
        <f>VLOOKUP($A20,'Kursliste gesamt'!$A$9:$G$480,I$1,0)</f>
        <v>Mut zu vielfältigeren Beurteilungsanlässen</v>
      </c>
      <c r="D20" s="58" t="str">
        <f>VLOOKUP($A20,'Kursliste gesamt'!$A$9:$G$480,J$1,0)</f>
        <v>Mi 11.11, 14.4.27, 14.00 - 17.00 Uhr</v>
      </c>
      <c r="E20" s="58" t="str">
        <f>VLOOKUP($A20,'Kursliste gesamt'!$A$9:$G$480,K$1,0)</f>
        <v>Z 1 + 2</v>
      </c>
      <c r="F20" s="58">
        <f>VLOOKUP($A20,'Kursliste gesamt'!$A$9:$G$480,L$1,0)</f>
        <v>6</v>
      </c>
      <c r="G20" s="58">
        <f>VLOOKUP($A20,'Kursliste gesamt'!$A$9:$G$480,M$1,0)</f>
        <v>138</v>
      </c>
      <c r="H20" s="58"/>
      <c r="I20" s="58"/>
      <c r="J20" s="58"/>
    </row>
    <row r="21" spans="1:10" ht="36.75">
      <c r="A21" s="79" t="s">
        <v>791</v>
      </c>
      <c r="B21" s="58" t="str">
        <f>VLOOKUP($A21,'Kursliste gesamt'!$A$9:$G$480,H$1,0)</f>
        <v>LU</v>
      </c>
      <c r="C21" s="58" t="str">
        <f>VLOOKUP($A21,'Kursliste gesamt'!$A$9:$G$480,I$1,0)</f>
        <v>Unterstützte Kommunikation in Theorie und Praxis (inkl. Einführung in die PORTA-Gebärden)</v>
      </c>
      <c r="D21" s="58" t="str">
        <f>VLOOKUP($A21,'Kursliste gesamt'!$A$9:$G$480,J$1,0)</f>
        <v>Do 10.9, 17.9, 24.9.26, 17.30 - 20.30 Uhr</v>
      </c>
      <c r="E21" s="58" t="str">
        <f>VLOOKUP($A21,'Kursliste gesamt'!$A$9:$G$480,K$1,0)</f>
        <v>Z 1, Z 2, Logo, KA</v>
      </c>
      <c r="F21" s="58">
        <f>VLOOKUP($A21,'Kursliste gesamt'!$A$9:$G$480,L$1,0)</f>
        <v>9</v>
      </c>
      <c r="G21" s="58">
        <f>VLOOKUP($A21,'Kursliste gesamt'!$A$9:$G$480,M$1,0)</f>
        <v>207</v>
      </c>
      <c r="H21" s="58"/>
      <c r="I21" s="58"/>
      <c r="J21" s="58"/>
    </row>
    <row r="22" spans="1:10" ht="24.75">
      <c r="A22" s="79" t="s">
        <v>794</v>
      </c>
      <c r="B22" s="58" t="str">
        <f>VLOOKUP($A22,'Kursliste gesamt'!$A$9:$G$480,H$1,0)</f>
        <v>LU</v>
      </c>
      <c r="C22" s="58" t="str">
        <f>VLOOKUP($A22,'Kursliste gesamt'!$A$9:$G$480,I$1,0)</f>
        <v>Lernwege sichtbar machen – entdecken, verstehen, begleiten</v>
      </c>
      <c r="D22" s="58" t="str">
        <f>VLOOKUP($A22,'Kursliste gesamt'!$A$9:$G$480,J$1,0)</f>
        <v>Mi 28.10, 20.1.27, 14.00 - 17.00 Uhr</v>
      </c>
      <c r="E22" s="58" t="str">
        <f>VLOOKUP($A22,'Kursliste gesamt'!$A$9:$G$480,K$1,0)</f>
        <v>Z 1 + 2</v>
      </c>
      <c r="F22" s="58">
        <f>VLOOKUP($A22,'Kursliste gesamt'!$A$9:$G$480,L$1,0)</f>
        <v>6</v>
      </c>
      <c r="G22" s="58">
        <f>VLOOKUP($A22,'Kursliste gesamt'!$A$9:$G$480,M$1,0)</f>
        <v>138</v>
      </c>
      <c r="H22" s="58"/>
      <c r="I22" s="58"/>
      <c r="J22" s="58"/>
    </row>
    <row r="23" spans="1:10" ht="36.75">
      <c r="A23" s="79" t="s">
        <v>819</v>
      </c>
      <c r="B23" s="58" t="str">
        <f>VLOOKUP($A23,'Kursliste gesamt'!$A$9:$G$480,H$1,0)</f>
        <v>LU</v>
      </c>
      <c r="C23" s="58" t="str">
        <f>VLOOKUP($A23,'Kursliste gesamt'!$A$9:$G$480,I$1,0)</f>
        <v>«TEACCH» für alle – ein Lösungsansatz für den Schulalltag im Individualisierungsdschungel?</v>
      </c>
      <c r="D23" s="58" t="str">
        <f>VLOOKUP($A23,'Kursliste gesamt'!$A$9:$G$480,J$1,0)</f>
        <v>Mi 3.3.27, 13.30 - 16.00 Uhr; Sa 13.3.27, 13.30 - 16.00 Uhr</v>
      </c>
      <c r="E23" s="58" t="str">
        <f>VLOOKUP($A23,'Kursliste gesamt'!$A$9:$G$480,K$1,0)</f>
        <v>Z 1, IF, SHP</v>
      </c>
      <c r="F23" s="58">
        <f>VLOOKUP($A23,'Kursliste gesamt'!$A$9:$G$480,L$1,0)</f>
        <v>9</v>
      </c>
      <c r="G23" s="58">
        <f>VLOOKUP($A23,'Kursliste gesamt'!$A$9:$G$480,M$1,0)</f>
        <v>207</v>
      </c>
      <c r="H23" s="58"/>
      <c r="I23" s="58"/>
      <c r="J23" s="58"/>
    </row>
    <row r="24" spans="1:10" ht="24.75">
      <c r="A24" s="79" t="s">
        <v>831</v>
      </c>
      <c r="B24" s="58" t="str">
        <f>VLOOKUP($A24,'Kursliste gesamt'!$A$9:$G$480,H$1,0)</f>
        <v>LU</v>
      </c>
      <c r="C24" s="58" t="str">
        <f>VLOOKUP($A24,'Kursliste gesamt'!$A$9:$G$480,I$1,0)</f>
        <v>Ready, steady, go! CLIL mit Englisch und Sport</v>
      </c>
      <c r="D24" s="58" t="str">
        <f>VLOOKUP($A24,'Kursliste gesamt'!$A$9:$G$480,J$1,0)</f>
        <v>Mi 24.2, 12.5.27, 14.00 - 18.00 Uhr</v>
      </c>
      <c r="E24" s="58" t="str">
        <f>VLOOKUP($A24,'Kursliste gesamt'!$A$9:$G$480,K$1,0)</f>
        <v>Z 2</v>
      </c>
      <c r="F24" s="58">
        <f>VLOOKUP($A24,'Kursliste gesamt'!$A$9:$G$480,L$1,0)</f>
        <v>8</v>
      </c>
      <c r="G24" s="58">
        <f>VLOOKUP($A24,'Kursliste gesamt'!$A$9:$G$480,M$1,0)</f>
        <v>184</v>
      </c>
      <c r="H24" s="58"/>
      <c r="I24" s="58"/>
      <c r="J24" s="58"/>
    </row>
    <row r="25" spans="1:10" ht="24.75">
      <c r="A25" s="79" t="s">
        <v>833</v>
      </c>
      <c r="B25" s="58" t="str">
        <f>VLOOKUP($A25,'Kursliste gesamt'!$A$9:$G$480,H$1,0)</f>
        <v>LU</v>
      </c>
      <c r="C25" s="58" t="str">
        <f>VLOOKUP($A25,'Kursliste gesamt'!$A$9:$G$480,I$1,0)</f>
        <v xml:space="preserve">Fransique: Bilinguale Unterrichtseinheiten mit Französisch und Musik (Zyklus 2) </v>
      </c>
      <c r="D25" s="58" t="str">
        <f>VLOOKUP($A25,'Kursliste gesamt'!$A$9:$G$480,J$1,0)</f>
        <v>Mi 2.9, 3.3, 19.5.27, 13.30 - 16.30 Uhr</v>
      </c>
      <c r="E25" s="58" t="str">
        <f>VLOOKUP($A25,'Kursliste gesamt'!$A$9:$G$480,K$1,0)</f>
        <v>Z 2</v>
      </c>
      <c r="F25" s="58">
        <f>VLOOKUP($A25,'Kursliste gesamt'!$A$9:$G$480,L$1,0)</f>
        <v>9</v>
      </c>
      <c r="G25" s="58">
        <f>VLOOKUP($A25,'Kursliste gesamt'!$A$9:$G$480,M$1,0)</f>
        <v>207</v>
      </c>
      <c r="H25" s="58"/>
      <c r="I25" s="58"/>
      <c r="J25" s="58"/>
    </row>
    <row r="26" spans="1:10" ht="24.75">
      <c r="A26" s="79" t="s">
        <v>836</v>
      </c>
      <c r="B26" s="58" t="str">
        <f>VLOOKUP($A26,'Kursliste gesamt'!$A$9:$G$480,H$1,0)</f>
        <v>LU</v>
      </c>
      <c r="C26" s="58" t="str">
        <f>VLOOKUP($A26,'Kursliste gesamt'!$A$9:$G$480,I$1,0)</f>
        <v>Sexualkunde Zyklus 2: Methodisch-didaktische Umsetzungsmöglichkeiten</v>
      </c>
      <c r="D26" s="58" t="str">
        <f>VLOOKUP($A26,'Kursliste gesamt'!$A$9:$G$480,J$1,0)</f>
        <v>Mi 21.10.26, 13.30 - 17.30 Uhr</v>
      </c>
      <c r="E26" s="58" t="str">
        <f>VLOOKUP($A26,'Kursliste gesamt'!$A$9:$G$480,K$1,0)</f>
        <v>Z 2</v>
      </c>
      <c r="F26" s="58">
        <f>VLOOKUP($A26,'Kursliste gesamt'!$A$9:$G$480,L$1,0)</f>
        <v>4</v>
      </c>
      <c r="G26" s="58">
        <f>VLOOKUP($A26,'Kursliste gesamt'!$A$9:$G$480,M$1,0)</f>
        <v>92</v>
      </c>
      <c r="H26" s="58"/>
      <c r="I26" s="58"/>
      <c r="J26" s="58"/>
    </row>
    <row r="27" spans="1:10" ht="36.75">
      <c r="A27" s="79" t="s">
        <v>837</v>
      </c>
      <c r="B27" s="58" t="str">
        <f>VLOOKUP($A27,'Kursliste gesamt'!$A$9:$G$480,H$1,0)</f>
        <v>LU</v>
      </c>
      <c r="C27" s="58" t="str">
        <f>VLOOKUP($A27,'Kursliste gesamt'!$A$9:$G$480,I$1,0)</f>
        <v>Forschen im Klassenzimmer: Versuche zu Denk-, Arbeits- und Handlungsweisen im NT-Unterricht</v>
      </c>
      <c r="D27" s="58" t="str">
        <f>VLOOKUP($A27,'Kursliste gesamt'!$A$9:$G$480,J$1,0)</f>
        <v>Mi 4.11.26,  24.2., 24.3., 2.6.27, 14.00 - 17.00 Uhr</v>
      </c>
      <c r="E27" s="58" t="str">
        <f>VLOOKUP($A27,'Kursliste gesamt'!$A$9:$G$480,K$1,0)</f>
        <v>Z 3</v>
      </c>
      <c r="F27" s="58">
        <f>VLOOKUP($A27,'Kursliste gesamt'!$A$9:$G$480,L$1,0)</f>
        <v>10</v>
      </c>
      <c r="G27" s="58">
        <f>VLOOKUP($A27,'Kursliste gesamt'!$A$9:$G$480,M$1,0)</f>
        <v>230</v>
      </c>
      <c r="H27" s="58"/>
      <c r="I27" s="58"/>
      <c r="J27" s="58"/>
    </row>
    <row r="28" spans="1:10" ht="24.75">
      <c r="A28" s="79" t="s">
        <v>839</v>
      </c>
      <c r="B28" s="58" t="str">
        <f>VLOOKUP($A28,'Kursliste gesamt'!$A$9:$G$480,H$1,0)</f>
        <v>LU</v>
      </c>
      <c r="C28" s="58" t="str">
        <f>VLOOKUP($A28,'Kursliste gesamt'!$A$9:$G$480,I$1,0)</f>
        <v>Echt RZG integrativ – Modelle, Wege, Möglichkeiten</v>
      </c>
      <c r="D28" s="58" t="str">
        <f>VLOOKUP($A28,'Kursliste gesamt'!$A$9:$G$480,J$1,0)</f>
        <v>Mi 17.3, 24.3.27, 14.00 - 17.00 Uhr</v>
      </c>
      <c r="E28" s="58" t="str">
        <f>VLOOKUP($A28,'Kursliste gesamt'!$A$9:$G$480,K$1,0)</f>
        <v>Z 3</v>
      </c>
      <c r="F28" s="58">
        <f>VLOOKUP($A28,'Kursliste gesamt'!$A$9:$G$480,L$1,0)</f>
        <v>6</v>
      </c>
      <c r="G28" s="58">
        <f>VLOOKUP($A28,'Kursliste gesamt'!$A$9:$G$480,M$1,0)</f>
        <v>138</v>
      </c>
      <c r="H28" s="58"/>
      <c r="I28" s="58"/>
      <c r="J28" s="58"/>
    </row>
    <row r="29" spans="1:10" ht="36.75">
      <c r="A29" s="79" t="s">
        <v>842</v>
      </c>
      <c r="B29" s="58" t="str">
        <f>VLOOKUP($A29,'Kursliste gesamt'!$A$9:$G$480,H$1,0)</f>
        <v>LU</v>
      </c>
      <c r="C29" s="58" t="str">
        <f>VLOOKUP($A29,'Kursliste gesamt'!$A$9:$G$480,I$1,0)</f>
        <v xml:space="preserve">Niveaugemischter WAH-Unterricht </v>
      </c>
      <c r="D29" s="58" t="str">
        <f>VLOOKUP($A29,'Kursliste gesamt'!$A$9:$G$480,J$1,0)</f>
        <v>Sa 31.10.26, 09.00 - 16.00 Uhr; Mo 16.11.,18.00 - 19.30 Uhr; Di 24.11.26, 18.00 - 19.30 Uhr; Mi 13.1.27, 14.00 - 17.00 Uhr</v>
      </c>
      <c r="E29" s="58" t="str">
        <f>VLOOKUP($A29,'Kursliste gesamt'!$A$9:$G$480,K$1,0)</f>
        <v>Z 3</v>
      </c>
      <c r="F29" s="58">
        <f>VLOOKUP($A29,'Kursliste gesamt'!$A$9:$G$480,L$1,0)</f>
        <v>10.5</v>
      </c>
      <c r="G29" s="58">
        <f>VLOOKUP($A29,'Kursliste gesamt'!$A$9:$G$480,M$1,0)</f>
        <v>241.5</v>
      </c>
      <c r="H29" s="58"/>
      <c r="I29" s="58"/>
      <c r="J29" s="58"/>
    </row>
    <row r="30" spans="1:10" ht="24.75">
      <c r="A30" s="79" t="s">
        <v>844</v>
      </c>
      <c r="B30" s="58" t="str">
        <f>VLOOKUP($A30,'Kursliste gesamt'!$A$9:$G$480,H$1,0)</f>
        <v>LU</v>
      </c>
      <c r="C30" s="58" t="str">
        <f>VLOOKUP($A30,'Kursliste gesamt'!$A$9:$G$480,I$1,0)</f>
        <v>Sexualkunde Zyklus 3: Methodisch didaktische Umsetzungsmöglichkeiten</v>
      </c>
      <c r="D30" s="58" t="str">
        <f>VLOOKUP($A30,'Kursliste gesamt'!$A$9:$G$480,J$1,0)</f>
        <v>Mi 4.11.26, 14.00 - 17.00 Uhr</v>
      </c>
      <c r="E30" s="58" t="str">
        <f>VLOOKUP($A30,'Kursliste gesamt'!$A$9:$G$480,K$1,0)</f>
        <v>Z 3</v>
      </c>
      <c r="F30" s="58">
        <f>VLOOKUP($A30,'Kursliste gesamt'!$A$9:$G$480,L$1,0)</f>
        <v>3</v>
      </c>
      <c r="G30" s="58">
        <f>VLOOKUP($A30,'Kursliste gesamt'!$A$9:$G$480,M$1,0)</f>
        <v>69</v>
      </c>
      <c r="H30" s="58"/>
      <c r="I30" s="58"/>
      <c r="J30" s="58"/>
    </row>
    <row r="31" spans="1:10">
      <c r="A31" s="79" t="s">
        <v>846</v>
      </c>
      <c r="B31" s="58" t="e">
        <f>VLOOKUP($A31,'Kursliste gesamt'!$A$9:$G$480,H$1,0)</f>
        <v>#N/A</v>
      </c>
      <c r="C31" s="58" t="e">
        <f>VLOOKUP($A31,'Kursliste gesamt'!$A$9:$G$480,I$1,0)</f>
        <v>#N/A</v>
      </c>
      <c r="D31" s="58" t="e">
        <f>VLOOKUP($A31,'Kursliste gesamt'!$A$9:$G$480,J$1,0)</f>
        <v>#N/A</v>
      </c>
      <c r="E31" s="58" t="e">
        <f>VLOOKUP($A31,'Kursliste gesamt'!$A$9:$G$480,K$1,0)</f>
        <v>#N/A</v>
      </c>
      <c r="F31" s="58" t="e">
        <f>VLOOKUP($A31,'Kursliste gesamt'!$A$9:$G$480,L$1,0)</f>
        <v>#N/A</v>
      </c>
      <c r="G31" s="58" t="e">
        <f>VLOOKUP($A31,'Kursliste gesamt'!$A$9:$G$480,M$1,0)</f>
        <v>#N/A</v>
      </c>
      <c r="H31" s="58"/>
      <c r="I31" s="58"/>
      <c r="J31" s="58"/>
    </row>
  </sheetData>
  <sortState xmlns:xlrd2="http://schemas.microsoft.com/office/spreadsheetml/2017/richdata2" ref="A3:E31">
    <sortCondition ref="A3:A31"/>
  </sortState>
  <conditionalFormatting sqref="A1">
    <cfRule type="duplicateValues" dxfId="23" priority="3"/>
  </conditionalFormatting>
  <conditionalFormatting sqref="A2">
    <cfRule type="duplicateValues" dxfId="22" priority="1"/>
  </conditionalFormatting>
  <conditionalFormatting sqref="A3:A31">
    <cfRule type="duplicateValues" dxfId="21" priority="505"/>
  </conditionalFormatting>
  <conditionalFormatting sqref="A18">
    <cfRule type="duplicateValues" dxfId="20" priority="479"/>
    <cfRule type="duplicateValues" dxfId="19" priority="480"/>
  </conditionalFormatting>
  <conditionalFormatting sqref="A19 A3:A17">
    <cfRule type="duplicateValues" dxfId="18" priority="481"/>
  </conditionalFormatting>
  <conditionalFormatting sqref="A20">
    <cfRule type="duplicateValues" dxfId="17" priority="483"/>
  </conditionalFormatting>
  <conditionalFormatting sqref="A21">
    <cfRule type="duplicateValues" dxfId="16" priority="484"/>
  </conditionalFormatting>
  <conditionalFormatting sqref="A22:A27 A20">
    <cfRule type="duplicateValues" dxfId="15" priority="485"/>
  </conditionalFormatting>
  <conditionalFormatting sqref="A28">
    <cfRule type="duplicateValues" dxfId="14" priority="487"/>
  </conditionalFormatting>
  <conditionalFormatting sqref="A29">
    <cfRule type="duplicateValues" dxfId="13" priority="488"/>
  </conditionalFormatting>
  <conditionalFormatting sqref="A29:A31">
    <cfRule type="duplicateValues" dxfId="12" priority="506"/>
  </conditionalFormatting>
  <conditionalFormatting sqref="A30">
    <cfRule type="duplicateValues" dxfId="11" priority="490"/>
  </conditionalFormatting>
  <conditionalFormatting sqref="A32:B1048576">
    <cfRule type="duplicateValues" dxfId="10" priority="491"/>
  </conditionalFormatting>
  <conditionalFormatting sqref="I2">
    <cfRule type="duplicateValues" dxfId="9" priority="2"/>
  </conditionalFormatting>
  <pageMargins left="0.7" right="0.7" top="0.78740157499999996" bottom="0.78740157499999996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9">
    <tabColor theme="1" tint="0.499984740745262"/>
  </sheetPr>
  <dimension ref="A1:M13"/>
  <sheetViews>
    <sheetView workbookViewId="0">
      <selection activeCell="G15" sqref="G15"/>
    </sheetView>
  </sheetViews>
  <sheetFormatPr baseColWidth="10" defaultColWidth="11.42578125" defaultRowHeight="15"/>
  <cols>
    <col min="1" max="1" width="10.7109375" style="89" customWidth="1"/>
    <col min="2" max="2" width="4.42578125" style="89" customWidth="1"/>
    <col min="3" max="3" width="23.42578125" style="89" customWidth="1"/>
    <col min="4" max="4" width="19.7109375" style="90" customWidth="1"/>
    <col min="5" max="5" width="18.5703125" style="90" customWidth="1"/>
    <col min="6" max="10" width="11.42578125" style="89"/>
    <col min="11" max="11" width="4.5703125" customWidth="1"/>
    <col min="12" max="13" width="4.5703125" style="89" customWidth="1"/>
    <col min="14" max="16384" width="11.42578125" style="89"/>
  </cols>
  <sheetData>
    <row r="1" spans="1:13" ht="12">
      <c r="A1" s="85"/>
      <c r="B1" s="86"/>
      <c r="C1" s="99"/>
      <c r="D1" s="99"/>
      <c r="E1" s="97"/>
      <c r="F1" s="122"/>
      <c r="G1" s="122"/>
      <c r="H1" s="124">
        <v>2</v>
      </c>
      <c r="I1" s="124">
        <v>3</v>
      </c>
      <c r="J1" s="124">
        <v>4</v>
      </c>
      <c r="K1" s="124">
        <v>5</v>
      </c>
      <c r="L1" s="124">
        <v>6</v>
      </c>
      <c r="M1" s="125">
        <v>7</v>
      </c>
    </row>
    <row r="2" spans="1:13" ht="36">
      <c r="A2" s="85" t="s">
        <v>176</v>
      </c>
      <c r="B2" s="28" t="s">
        <v>852</v>
      </c>
      <c r="C2" s="28" t="s">
        <v>853</v>
      </c>
      <c r="D2" s="28" t="s">
        <v>854</v>
      </c>
      <c r="E2" s="28" t="s">
        <v>855</v>
      </c>
      <c r="F2" s="29" t="s">
        <v>856</v>
      </c>
      <c r="G2" s="156" t="s">
        <v>857</v>
      </c>
      <c r="H2" s="75" t="s">
        <v>67</v>
      </c>
      <c r="I2" s="76" t="s">
        <v>68</v>
      </c>
      <c r="J2" s="76" t="s">
        <v>11</v>
      </c>
      <c r="K2" s="76" t="s">
        <v>12</v>
      </c>
      <c r="L2" s="74" t="s">
        <v>69</v>
      </c>
      <c r="M2" s="123" t="s">
        <v>14</v>
      </c>
    </row>
    <row r="3" spans="1:13" ht="48">
      <c r="A3" s="112" t="s">
        <v>185</v>
      </c>
      <c r="B3" s="58" t="str">
        <f>VLOOKUP($A3,'Kursliste gesamt'!$A$9:$G$480,H$1,0)</f>
        <v>SZ</v>
      </c>
      <c r="C3" s="58" t="str">
        <f>VLOOKUP($A3,'Kursliste gesamt'!$A$9:$G$480,I$1,0)</f>
        <v>Das Schuljahr 2026/27 planen</v>
      </c>
      <c r="D3" s="58" t="str">
        <f>VLOOKUP($A3,'Kursliste gesamt'!$A$9:$G$480,J$1,0)</f>
        <v>Mo 8.6, 9.6, 10.6.26, 08.30 - 16.30 Uhr, Anmeldeschluss ist der 15.5.26</v>
      </c>
      <c r="E3" s="58" t="str">
        <f>VLOOKUP($A3,'Kursliste gesamt'!$A$9:$G$480,K$1,0)</f>
        <v>US, Z 2</v>
      </c>
      <c r="F3" s="58">
        <f>VLOOKUP($A3,'Kursliste gesamt'!$A$9:$G$480,L$1,0)</f>
        <v>18</v>
      </c>
      <c r="G3" s="58">
        <f>VLOOKUP($A3,'Kursliste gesamt'!$A$9:$G$480,M$1,0)</f>
        <v>396</v>
      </c>
      <c r="H3" s="58"/>
      <c r="I3" s="58"/>
      <c r="J3" s="58"/>
      <c r="K3" s="89"/>
    </row>
    <row r="4" spans="1:13" ht="36">
      <c r="A4" s="112" t="s">
        <v>195</v>
      </c>
      <c r="B4" s="58" t="str">
        <f>VLOOKUP($A4,'Kursliste gesamt'!$A$9:$G$480,H$1,0)</f>
        <v>SZ</v>
      </c>
      <c r="C4" s="58" t="str">
        <f>VLOOKUP($A4,'Kursliste gesamt'!$A$9:$G$480,I$1,0)</f>
        <v>Pensionierungsplanung – individuelle Möglichkeiten kennen und nutzen</v>
      </c>
      <c r="D4" s="58" t="str">
        <f>VLOOKUP($A4,'Kursliste gesamt'!$A$9:$G$480,J$1,0)</f>
        <v>Mi 28.10.26, 13.45 - 18.00 Uhr</v>
      </c>
      <c r="E4" s="58" t="str">
        <f>VLOOKUP($A4,'Kursliste gesamt'!$A$9:$G$480,K$1,0)</f>
        <v>Alle</v>
      </c>
      <c r="F4" s="58">
        <f>VLOOKUP($A4,'Kursliste gesamt'!$A$9:$G$480,L$1,0)</f>
        <v>4.25</v>
      </c>
      <c r="G4" s="58">
        <f>VLOOKUP($A4,'Kursliste gesamt'!$A$9:$G$480,M$1,0)</f>
        <v>93.5</v>
      </c>
      <c r="H4" s="58"/>
      <c r="I4" s="58"/>
      <c r="J4" s="58"/>
      <c r="K4" s="89"/>
    </row>
    <row r="5" spans="1:13" ht="36">
      <c r="A5" s="112" t="s">
        <v>248</v>
      </c>
      <c r="B5" s="58" t="str">
        <f>VLOOKUP($A5,'Kursliste gesamt'!$A$9:$G$480,H$1,0)</f>
        <v>SZ</v>
      </c>
      <c r="C5" s="58" t="str">
        <f>VLOOKUP($A5,'Kursliste gesamt'!$A$9:$G$480,I$1,0)</f>
        <v>Zwischen Funkenflug und Pausenpuls – Zeitmanagement für Le</v>
      </c>
      <c r="D5" s="58" t="str">
        <f>VLOOKUP($A5,'Kursliste gesamt'!$A$9:$G$480,J$1,0)</f>
        <v>Mi 23.9.26, 14.00 - 16.00 Uhr; Mi 4.11.26, 13.30 - 14.30 Uhr</v>
      </c>
      <c r="E5" s="58" t="str">
        <f>VLOOKUP($A5,'Kursliste gesamt'!$A$9:$G$480,K$1,0)</f>
        <v>Alle</v>
      </c>
      <c r="F5" s="58">
        <f>VLOOKUP($A5,'Kursliste gesamt'!$A$9:$G$480,L$1,0)</f>
        <v>3</v>
      </c>
      <c r="G5" s="58">
        <f>VLOOKUP($A5,'Kursliste gesamt'!$A$9:$G$480,M$1,0)</f>
        <v>66</v>
      </c>
      <c r="H5" s="58"/>
      <c r="I5" s="58"/>
      <c r="J5" s="58"/>
      <c r="K5" s="89"/>
    </row>
    <row r="6" spans="1:13" ht="96">
      <c r="A6" s="110" t="s">
        <v>256</v>
      </c>
      <c r="B6" s="58" t="str">
        <f>VLOOKUP($A6,'Kursliste gesamt'!$A$9:$G$480,H$1,0)</f>
        <v>SZ</v>
      </c>
      <c r="C6" s="58" t="str">
        <f>VLOOKUP($A6,'Kursliste gesamt'!$A$9:$G$480,I$1,0)</f>
        <v>Grundausbildung Praxislehrperson für die berufspraktische Ausbildung an der PHSZ</v>
      </c>
      <c r="D6" s="58" t="str">
        <f>VLOOKUP($A6,'Kursliste gesamt'!$A$9:$G$480,J$1,0)</f>
        <v>Mi 24.6.26, 13.30 - 16.30 Uhr; Mo 6.7.26, 13.30 - 16.30 Uhr; Di 7.7.26, 13.30 - 16.30 Uhr; Mi 8.7.26, 13.30 - 16.30 Uhr; Do 21.1.27, 13.30 - 16.30 Uhr; Mi 24.2.27, 13.30 - 16.30 Uhr</v>
      </c>
      <c r="E6" s="58" t="str">
        <f>VLOOKUP($A6,'Kursliste gesamt'!$A$9:$G$480,K$1,0)</f>
        <v>Z 1 + 2</v>
      </c>
      <c r="F6" s="58">
        <f>VLOOKUP($A6,'Kursliste gesamt'!$A$9:$G$480,L$1,0)</f>
        <v>49</v>
      </c>
      <c r="G6" s="58">
        <f>VLOOKUP($A6,'Kursliste gesamt'!$A$9:$G$480,M$1,0)</f>
        <v>0</v>
      </c>
      <c r="H6" s="58"/>
      <c r="I6" s="58"/>
      <c r="J6" s="58"/>
      <c r="K6" s="89"/>
    </row>
    <row r="7" spans="1:13" ht="24.75">
      <c r="A7" s="129" t="s">
        <v>262</v>
      </c>
      <c r="B7" s="58" t="str">
        <f>VLOOKUP($A7,'Kursliste gesamt'!$A$9:$G$480,H$1,0)</f>
        <v>SZ</v>
      </c>
      <c r="C7" s="58" t="str">
        <f>VLOOKUP($A7,'Kursliste gesamt'!$A$9:$G$480,I$1,0)</f>
        <v>Hilfe, in meiner Klasse wird gemobbt</v>
      </c>
      <c r="D7" s="58" t="str">
        <f>VLOOKUP($A7,'Kursliste gesamt'!$A$9:$G$480,J$1,0)</f>
        <v>Sa 19.9.26, 09.00 - 16.00 Uhr</v>
      </c>
      <c r="E7" s="58" t="str">
        <f>VLOOKUP($A7,'Kursliste gesamt'!$A$9:$G$480,K$1,0)</f>
        <v>Alle</v>
      </c>
      <c r="F7" s="58">
        <f>VLOOKUP($A7,'Kursliste gesamt'!$A$9:$G$480,L$1,0)</f>
        <v>6</v>
      </c>
      <c r="G7" s="58">
        <f>VLOOKUP($A7,'Kursliste gesamt'!$A$9:$G$480,M$1,0)</f>
        <v>132</v>
      </c>
      <c r="H7" s="58"/>
      <c r="I7" s="58"/>
      <c r="J7" s="58"/>
    </row>
    <row r="8" spans="1:13" ht="24.75">
      <c r="A8" s="129" t="s">
        <v>357</v>
      </c>
      <c r="B8" s="58" t="str">
        <f>VLOOKUP($A8,'Kursliste gesamt'!$A$9:$G$480,H$1,0)</f>
        <v>SZ</v>
      </c>
      <c r="C8" s="58" t="str">
        <f>VLOOKUP($A8,'Kursliste gesamt'!$A$9:$G$480,I$1,0)</f>
        <v>Churermodell – eine Möglichkeit der Differenzierung im Unterricht</v>
      </c>
      <c r="D8" s="58" t="str">
        <f>VLOOKUP($A8,'Kursliste gesamt'!$A$9:$G$480,J$1,0)</f>
        <v>Sa 14.11.26, 09.00 - 16.00 Uhr</v>
      </c>
      <c r="E8" s="58" t="str">
        <f>VLOOKUP($A8,'Kursliste gesamt'!$A$9:$G$480,K$1,0)</f>
        <v>PS, Z 3, SHP</v>
      </c>
      <c r="F8" s="58">
        <f>VLOOKUP($A8,'Kursliste gesamt'!$A$9:$G$480,L$1,0)</f>
        <v>6</v>
      </c>
      <c r="G8" s="58">
        <f>VLOOKUP($A8,'Kursliste gesamt'!$A$9:$G$480,M$1,0)</f>
        <v>132</v>
      </c>
      <c r="H8" s="58"/>
      <c r="I8" s="58"/>
      <c r="J8" s="58"/>
    </row>
    <row r="9" spans="1:13" ht="36.75">
      <c r="A9" s="129" t="s">
        <v>360</v>
      </c>
      <c r="B9" s="58" t="str">
        <f>VLOOKUP($A9,'Kursliste gesamt'!$A$9:$G$480,H$1,0)</f>
        <v>SZ</v>
      </c>
      <c r="C9" s="58" t="str">
        <f>VLOOKUP($A9,'Kursliste gesamt'!$A$9:$G$480,I$1,0)</f>
        <v>Hund, Eisfeld, Polizei – die etwas anderen Freispielangebote</v>
      </c>
      <c r="D9" s="58" t="str">
        <f>VLOOKUP($A9,'Kursliste gesamt'!$A$9:$G$480,J$1,0)</f>
        <v>Sa 19.9.26, 09.00 - 16.00 Uhr; Mi 20.1.27, 13.30 - 17.00 Uhr</v>
      </c>
      <c r="E9" s="58" t="str">
        <f>VLOOKUP($A9,'Kursliste gesamt'!$A$9:$G$480,K$1,0)</f>
        <v>KG, SHP, DaZ</v>
      </c>
      <c r="F9" s="58">
        <f>VLOOKUP($A9,'Kursliste gesamt'!$A$9:$G$480,L$1,0)</f>
        <v>9</v>
      </c>
      <c r="G9" s="58">
        <f>VLOOKUP($A9,'Kursliste gesamt'!$A$9:$G$480,M$1,0)</f>
        <v>198</v>
      </c>
      <c r="H9" s="58"/>
      <c r="I9" s="58"/>
      <c r="J9" s="58"/>
    </row>
    <row r="10" spans="1:13" ht="24.75">
      <c r="A10" s="129" t="s">
        <v>400</v>
      </c>
      <c r="B10" s="58" t="str">
        <f>VLOOKUP($A10,'Kursliste gesamt'!$A$9:$G$480,H$1,0)</f>
        <v>SZ</v>
      </c>
      <c r="C10" s="58" t="str">
        <f>VLOOKUP($A10,'Kursliste gesamt'!$A$9:$G$480,I$1,0)</f>
        <v>Kreatives Schreiben in der Klasse – mit einem roten Faden</v>
      </c>
      <c r="D10" s="58" t="str">
        <f>VLOOKUP($A10,'Kursliste gesamt'!$A$9:$G$480,J$1,0)</f>
        <v>Sa 7.11.26, 09.00 - 16.00 Uhr</v>
      </c>
      <c r="E10" s="58" t="str">
        <f>VLOOKUP($A10,'Kursliste gesamt'!$A$9:$G$480,K$1,0)</f>
        <v>Alle</v>
      </c>
      <c r="F10" s="58">
        <f>VLOOKUP($A10,'Kursliste gesamt'!$A$9:$G$480,L$1,0)</f>
        <v>6</v>
      </c>
      <c r="G10" s="58">
        <f>VLOOKUP($A10,'Kursliste gesamt'!$A$9:$G$480,M$1,0)</f>
        <v>650</v>
      </c>
      <c r="H10" s="58"/>
      <c r="I10" s="58"/>
      <c r="J10" s="58"/>
    </row>
    <row r="11" spans="1:13" ht="36.75">
      <c r="A11" s="129" t="s">
        <v>457</v>
      </c>
      <c r="B11" s="58" t="str">
        <f>VLOOKUP($A11,'Kursliste gesamt'!$A$9:$G$480,H$1,0)</f>
        <v>SZ</v>
      </c>
      <c r="C11" s="58" t="str">
        <f>VLOOKUP($A11,'Kursliste gesamt'!$A$9:$G$480,I$1,0)</f>
        <v>Wie sieht kompetenzorientierter Mathematikunterricht im Kindergarten aus?</v>
      </c>
      <c r="D11" s="58" t="str">
        <f>VLOOKUP($A11,'Kursliste gesamt'!$A$9:$G$480,J$1,0)</f>
        <v>Mi 23.9, 21.10.26, 13.30 - 16.30 Uhr</v>
      </c>
      <c r="E11" s="58" t="str">
        <f>VLOOKUP($A11,'Kursliste gesamt'!$A$9:$G$480,K$1,0)</f>
        <v>KG</v>
      </c>
      <c r="F11" s="58">
        <f>VLOOKUP($A11,'Kursliste gesamt'!$A$9:$G$480,L$1,0)</f>
        <v>6</v>
      </c>
      <c r="G11" s="58">
        <f>VLOOKUP($A11,'Kursliste gesamt'!$A$9:$G$480,M$1,0)</f>
        <v>132</v>
      </c>
      <c r="H11" s="58"/>
      <c r="I11" s="58"/>
      <c r="J11" s="58"/>
    </row>
    <row r="12" spans="1:13" ht="24.75">
      <c r="A12" s="129" t="s">
        <v>822</v>
      </c>
      <c r="B12" s="58" t="str">
        <f>VLOOKUP($A12,'Kursliste gesamt'!$A$9:$G$480,H$1,0)</f>
        <v>SZ</v>
      </c>
      <c r="C12" s="58" t="str">
        <f>VLOOKUP($A12,'Kursliste gesamt'!$A$9:$G$480,I$1,0)</f>
        <v>Gesund bleiben als Schulleitung</v>
      </c>
      <c r="D12" s="58" t="str">
        <f>VLOOKUP($A12,'Kursliste gesamt'!$A$9:$G$480,J$1,0)</f>
        <v>Mi 7.4.27, 14.00 - 17.00 Uhr</v>
      </c>
      <c r="E12" s="58" t="str">
        <f>VLOOKUP($A12,'Kursliste gesamt'!$A$9:$G$480,K$1,0)</f>
        <v>SL</v>
      </c>
      <c r="F12" s="58">
        <f>VLOOKUP($A12,'Kursliste gesamt'!$A$9:$G$480,L$1,0)</f>
        <v>3</v>
      </c>
      <c r="G12" s="58">
        <f>VLOOKUP($A12,'Kursliste gesamt'!$A$9:$G$480,M$1,0)</f>
        <v>66</v>
      </c>
      <c r="H12" s="58"/>
      <c r="I12" s="58"/>
      <c r="J12" s="58"/>
    </row>
    <row r="13" spans="1:13" ht="36.75">
      <c r="A13" s="129" t="s">
        <v>825</v>
      </c>
      <c r="B13" s="58" t="str">
        <f>VLOOKUP($A13,'Kursliste gesamt'!$A$9:$G$480,H$1,0)</f>
        <v>SZ</v>
      </c>
      <c r="C13" s="58" t="str">
        <f>VLOOKUP($A13,'Kursliste gesamt'!$A$9:$G$480,I$1,0)</f>
        <v>Schule sichtbar machen! Profilbildende Öffentlichkeitsarbeit</v>
      </c>
      <c r="D13" s="58" t="str">
        <f>VLOOKUP($A13,'Kursliste gesamt'!$A$9:$G$480,J$1,0)</f>
        <v>Mi 24.3.27, 14.00 - 17.00 Uhr</v>
      </c>
      <c r="E13" s="58" t="str">
        <f>VLOOKUP($A13,'Kursliste gesamt'!$A$9:$G$480,K$1,0)</f>
        <v>SL</v>
      </c>
      <c r="F13" s="58">
        <f>VLOOKUP($A13,'Kursliste gesamt'!$A$9:$G$480,L$1,0)</f>
        <v>3</v>
      </c>
      <c r="G13" s="58">
        <f>VLOOKUP($A13,'Kursliste gesamt'!$A$9:$G$480,M$1,0)</f>
        <v>66</v>
      </c>
      <c r="H13" s="58"/>
      <c r="I13" s="58"/>
      <c r="J13" s="58"/>
    </row>
  </sheetData>
  <sortState xmlns:xlrd2="http://schemas.microsoft.com/office/spreadsheetml/2017/richdata2" ref="A3:E5">
    <sortCondition ref="A3:A5"/>
  </sortState>
  <conditionalFormatting sqref="A1">
    <cfRule type="duplicateValues" dxfId="8" priority="3"/>
  </conditionalFormatting>
  <conditionalFormatting sqref="A2">
    <cfRule type="duplicateValues" dxfId="7" priority="1"/>
  </conditionalFormatting>
  <conditionalFormatting sqref="A3:A4">
    <cfRule type="duplicateValues" dxfId="6" priority="492"/>
  </conditionalFormatting>
  <conditionalFormatting sqref="A3:A5">
    <cfRule type="duplicateValues" dxfId="5" priority="495"/>
  </conditionalFormatting>
  <conditionalFormatting sqref="A5">
    <cfRule type="duplicateValues" dxfId="4" priority="494"/>
  </conditionalFormatting>
  <conditionalFormatting sqref="I2">
    <cfRule type="duplicateValues" dxfId="3" priority="2"/>
  </conditionalFormatting>
  <pageMargins left="0.7" right="0.7" top="0.78740157499999996" bottom="0.78740157499999996" header="0.3" footer="0.3"/>
  <pageSetup paperSize="9" orientation="portrait" r:id="rId1"/>
</worksheet>
</file>

<file path=docMetadata/LabelInfo.xml><?xml version="1.0" encoding="utf-8"?>
<clbl:labelList xmlns:clbl="http://schemas.microsoft.com/office/2020/mipLabelMetadata">
  <clbl:label id="{902d1fa2-dfd8-4688-9cbd-2082bd08ec9e}" enabled="1" method="Standard" siteId="{45125846-7c8e-4eb6-bc84-0c7824556cc7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11</vt:i4>
      </vt:variant>
      <vt:variant>
        <vt:lpstr>Benannte Bereiche</vt:lpstr>
      </vt:variant>
      <vt:variant>
        <vt:i4>8</vt:i4>
      </vt:variant>
    </vt:vector>
  </HeadingPairs>
  <TitlesOfParts>
    <vt:vector size="19" baseType="lpstr">
      <vt:lpstr>Formular</vt:lpstr>
      <vt:lpstr>Kursliste gesamt</vt:lpstr>
      <vt:lpstr>Kanton</vt:lpstr>
      <vt:lpstr>Schulen</vt:lpstr>
      <vt:lpstr>NW</vt:lpstr>
      <vt:lpstr>OW</vt:lpstr>
      <vt:lpstr>UR</vt:lpstr>
      <vt:lpstr>LU</vt:lpstr>
      <vt:lpstr>SZ</vt:lpstr>
      <vt:lpstr>ZG</vt:lpstr>
      <vt:lpstr>Zusammenfassung</vt:lpstr>
      <vt:lpstr>D_LU</vt:lpstr>
      <vt:lpstr>D_NW</vt:lpstr>
      <vt:lpstr>D_OW</vt:lpstr>
      <vt:lpstr>D_SZ</vt:lpstr>
      <vt:lpstr>D_UR</vt:lpstr>
      <vt:lpstr>D_ZG</vt:lpstr>
      <vt:lpstr>'Kursliste gesamt'!Drucktitel</vt:lpstr>
      <vt:lpstr>Schulen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David Zurfluh</dc:creator>
  <cp:keywords/>
  <dc:description/>
  <cp:lastModifiedBy>von Rotz Marie-Theres</cp:lastModifiedBy>
  <cp:revision/>
  <cp:lastPrinted>2025-04-09T11:23:37Z</cp:lastPrinted>
  <dcterms:created xsi:type="dcterms:W3CDTF">2013-12-04T19:41:27Z</dcterms:created>
  <dcterms:modified xsi:type="dcterms:W3CDTF">2026-05-26T06:39:11Z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CS AutoSave">
    <vt:lpwstr/>
  </property>
</Properties>
</file>